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505" windowHeight="5490" activeTab="0"/>
  </bookViews>
  <sheets>
    <sheet name="Calculator" sheetId="1" r:id="rId1"/>
    <sheet name="Data" sheetId="2" r:id="rId2"/>
    <sheet name="Sheet3" sheetId="3" r:id="rId3"/>
  </sheets>
  <definedNames>
    <definedName name="Rweight">'Calculator'!$G$10</definedName>
    <definedName name="Speed">'Calculator'!$G$11</definedName>
    <definedName name="speedlist">'Data'!$A$55:$A$95</definedName>
  </definedNames>
  <calcPr fullCalcOnLoad="1"/>
</workbook>
</file>

<file path=xl/comments1.xml><?xml version="1.0" encoding="utf-8"?>
<comments xmlns="http://schemas.openxmlformats.org/spreadsheetml/2006/main">
  <authors>
    <author>Someone</author>
  </authors>
  <commentList>
    <comment ref="G11" authorId="0">
      <text>
        <r>
          <rPr>
            <sz val="12"/>
            <rFont val="Tahoma"/>
            <family val="2"/>
          </rPr>
          <t xml:space="preserve">Click on cell
Enter speed
</t>
        </r>
      </text>
    </comment>
    <comment ref="G10" authorId="0">
      <text>
        <r>
          <rPr>
            <sz val="12"/>
            <rFont val="Tahoma"/>
            <family val="2"/>
          </rPr>
          <t>Click on Cell
Enter Weight</t>
        </r>
      </text>
    </comment>
  </commentList>
</comments>
</file>

<file path=xl/sharedStrings.xml><?xml version="1.0" encoding="utf-8"?>
<sst xmlns="http://schemas.openxmlformats.org/spreadsheetml/2006/main" count="26" uniqueCount="17">
  <si>
    <t>Speed</t>
  </si>
  <si>
    <t>Slope</t>
  </si>
  <si>
    <t>Intercept</t>
  </si>
  <si>
    <t>E-Motion Power Test</t>
  </si>
  <si>
    <t>Corrl</t>
  </si>
  <si>
    <t>Linearized Data</t>
  </si>
  <si>
    <t>E-Motion Roller Power Calculator</t>
  </si>
  <si>
    <t>Mag Setting</t>
  </si>
  <si>
    <t>Power, Watts</t>
  </si>
  <si>
    <t>Enter Desired Speed, Mph</t>
  </si>
  <si>
    <t>Power @weight=Power @180(.298+.0039*wieght)</t>
  </si>
  <si>
    <t>Joanne</t>
  </si>
  <si>
    <t>Mag Off</t>
  </si>
  <si>
    <t>Mag Only</t>
  </si>
  <si>
    <t>Enter Weight Rider &amp; Bike,Lbs</t>
  </si>
  <si>
    <t>Rider Weight, Rweight</t>
  </si>
  <si>
    <t>All test data collected with a 220 lb bike &amp; rider on smooth tires @ 100 psi, InsideRide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</si>
</sst>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[$-409]dddd\,\ mmmm\ dd\,\ yyyy"/>
    <numFmt numFmtId="169" formatCode="m/d/yy;@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6"/>
      <color indexed="10"/>
      <name val="Arial"/>
      <family val="0"/>
    </font>
    <font>
      <sz val="12"/>
      <name val="Tahoma"/>
      <family val="2"/>
    </font>
    <font>
      <sz val="32"/>
      <name val="Arial"/>
      <family val="0"/>
    </font>
    <font>
      <sz val="18"/>
      <color indexed="10"/>
      <name val="Arial"/>
      <family val="2"/>
    </font>
    <font>
      <sz val="18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" fontId="11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167" fontId="12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12" fillId="0" borderId="5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E-Motion Power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625"/>
          <c:w val="0.9185"/>
          <c:h val="0.734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Data!$B$54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Data!$K$55:$K$80</c:f>
              <c:numCache>
                <c:ptCount val="26"/>
                <c:pt idx="0">
                  <c:v>29.69555555555555</c:v>
                </c:pt>
                <c:pt idx="1">
                  <c:v>39.05888888888889</c:v>
                </c:pt>
                <c:pt idx="2">
                  <c:v>48.98444444444445</c:v>
                </c:pt>
                <c:pt idx="3">
                  <c:v>58.910000000000004</c:v>
                </c:pt>
                <c:pt idx="4">
                  <c:v>68.83555555555556</c:v>
                </c:pt>
                <c:pt idx="5">
                  <c:v>78.7611111111111</c:v>
                </c:pt>
                <c:pt idx="6">
                  <c:v>88.68666666666667</c:v>
                </c:pt>
                <c:pt idx="7">
                  <c:v>98.61222222222221</c:v>
                </c:pt>
                <c:pt idx="8">
                  <c:v>108.53777777777776</c:v>
                </c:pt>
                <c:pt idx="9">
                  <c:v>118.46333333333334</c:v>
                </c:pt>
                <c:pt idx="10">
                  <c:v>128.38888888888889</c:v>
                </c:pt>
                <c:pt idx="11">
                  <c:v>138.31444444444443</c:v>
                </c:pt>
                <c:pt idx="12">
                  <c:v>148.24</c:v>
                </c:pt>
                <c:pt idx="13">
                  <c:v>158.16555555555556</c:v>
                </c:pt>
                <c:pt idx="14">
                  <c:v>168.0911111111111</c:v>
                </c:pt>
                <c:pt idx="15">
                  <c:v>178.01666666666665</c:v>
                </c:pt>
                <c:pt idx="16">
                  <c:v>187.9422222222222</c:v>
                </c:pt>
                <c:pt idx="17">
                  <c:v>197.86777777777775</c:v>
                </c:pt>
                <c:pt idx="18">
                  <c:v>207.7933333333333</c:v>
                </c:pt>
                <c:pt idx="19">
                  <c:v>217.71888888888884</c:v>
                </c:pt>
                <c:pt idx="20">
                  <c:v>227.64444444444442</c:v>
                </c:pt>
                <c:pt idx="21">
                  <c:v>237.56999999999996</c:v>
                </c:pt>
                <c:pt idx="22">
                  <c:v>247.49555555555554</c:v>
                </c:pt>
                <c:pt idx="23">
                  <c:v>257.4211111111111</c:v>
                </c:pt>
                <c:pt idx="24">
                  <c:v>267.34666666666664</c:v>
                </c:pt>
                <c:pt idx="25">
                  <c:v>277.2722222222222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Data!$C$54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Data!$L$55:$L$80</c:f>
              <c:numCache>
                <c:ptCount val="26"/>
                <c:pt idx="0">
                  <c:v>32.960261437908535</c:v>
                </c:pt>
                <c:pt idx="1">
                  <c:v>44.89712418300657</c:v>
                </c:pt>
                <c:pt idx="2">
                  <c:v>57.396209150326825</c:v>
                </c:pt>
                <c:pt idx="3">
                  <c:v>69.8952941176471</c:v>
                </c:pt>
                <c:pt idx="4">
                  <c:v>82.39437908496735</c:v>
                </c:pt>
                <c:pt idx="5">
                  <c:v>94.89346405228763</c:v>
                </c:pt>
                <c:pt idx="6">
                  <c:v>107.39254901960786</c:v>
                </c:pt>
                <c:pt idx="7">
                  <c:v>119.89163398692813</c:v>
                </c:pt>
                <c:pt idx="8">
                  <c:v>132.39071895424837</c:v>
                </c:pt>
                <c:pt idx="9">
                  <c:v>144.88980392156864</c:v>
                </c:pt>
                <c:pt idx="10">
                  <c:v>157.38888888888889</c:v>
                </c:pt>
                <c:pt idx="11">
                  <c:v>169.88797385620916</c:v>
                </c:pt>
                <c:pt idx="12">
                  <c:v>182.38705882352946</c:v>
                </c:pt>
                <c:pt idx="13">
                  <c:v>194.8861437908497</c:v>
                </c:pt>
                <c:pt idx="14">
                  <c:v>207.38522875816994</c:v>
                </c:pt>
                <c:pt idx="15">
                  <c:v>219.88431372549024</c:v>
                </c:pt>
                <c:pt idx="16">
                  <c:v>232.38339869281043</c:v>
                </c:pt>
                <c:pt idx="17">
                  <c:v>244.88248366013067</c:v>
                </c:pt>
                <c:pt idx="18">
                  <c:v>257.3815686274509</c:v>
                </c:pt>
                <c:pt idx="19">
                  <c:v>269.8806535947712</c:v>
                </c:pt>
                <c:pt idx="20">
                  <c:v>282.37973856209146</c:v>
                </c:pt>
                <c:pt idx="21">
                  <c:v>294.87882352941176</c:v>
                </c:pt>
                <c:pt idx="22">
                  <c:v>307.37790849673206</c:v>
                </c:pt>
                <c:pt idx="23">
                  <c:v>319.87699346405225</c:v>
                </c:pt>
                <c:pt idx="24">
                  <c:v>332.3760784313725</c:v>
                </c:pt>
                <c:pt idx="25">
                  <c:v>344.87516339869273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Data!$D$54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Data!$M$55:$M$80</c:f>
              <c:numCache>
                <c:ptCount val="26"/>
                <c:pt idx="0">
                  <c:v>35.37202614379088</c:v>
                </c:pt>
                <c:pt idx="1">
                  <c:v>51.8677124183007</c:v>
                </c:pt>
                <c:pt idx="2">
                  <c:v>68.92562091503271</c:v>
                </c:pt>
                <c:pt idx="3">
                  <c:v>85.98352941176475</c:v>
                </c:pt>
                <c:pt idx="4">
                  <c:v>103.04143790849677</c:v>
                </c:pt>
                <c:pt idx="5">
                  <c:v>120.09934640522879</c:v>
                </c:pt>
                <c:pt idx="6">
                  <c:v>137.1572549019608</c:v>
                </c:pt>
                <c:pt idx="7">
                  <c:v>154.21516339869285</c:v>
                </c:pt>
                <c:pt idx="8">
                  <c:v>171.27307189542486</c:v>
                </c:pt>
                <c:pt idx="9">
                  <c:v>188.33098039215687</c:v>
                </c:pt>
                <c:pt idx="10">
                  <c:v>205.38888888888889</c:v>
                </c:pt>
                <c:pt idx="11">
                  <c:v>222.44679738562093</c:v>
                </c:pt>
                <c:pt idx="12">
                  <c:v>239.504705882353</c:v>
                </c:pt>
                <c:pt idx="13">
                  <c:v>256.562614379085</c:v>
                </c:pt>
                <c:pt idx="14">
                  <c:v>273.62052287581696</c:v>
                </c:pt>
                <c:pt idx="15">
                  <c:v>290.678431372549</c:v>
                </c:pt>
                <c:pt idx="16">
                  <c:v>307.73633986928104</c:v>
                </c:pt>
                <c:pt idx="17">
                  <c:v>324.79424836601305</c:v>
                </c:pt>
                <c:pt idx="18">
                  <c:v>341.85215686274506</c:v>
                </c:pt>
                <c:pt idx="19">
                  <c:v>358.91006535947713</c:v>
                </c:pt>
                <c:pt idx="20">
                  <c:v>375.96797385620914</c:v>
                </c:pt>
                <c:pt idx="21">
                  <c:v>393.02588235294115</c:v>
                </c:pt>
                <c:pt idx="22">
                  <c:v>410.0837908496732</c:v>
                </c:pt>
                <c:pt idx="23">
                  <c:v>427.1416993464052</c:v>
                </c:pt>
                <c:pt idx="24">
                  <c:v>444.19960784313724</c:v>
                </c:pt>
                <c:pt idx="25">
                  <c:v>461.2575163398692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Data!$E$54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Data!$A$55:$A$80</c:f>
              <c:numCach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xVal>
          <c:yVal>
            <c:numRef>
              <c:f>Data!$N$55:$N$80</c:f>
              <c:numCache>
                <c:ptCount val="26"/>
                <c:pt idx="0">
                  <c:v>71.13673202614382</c:v>
                </c:pt>
                <c:pt idx="1">
                  <c:v>91.45594771241832</c:v>
                </c:pt>
                <c:pt idx="2">
                  <c:v>112.33738562091506</c:v>
                </c:pt>
                <c:pt idx="3">
                  <c:v>133.2188235294118</c:v>
                </c:pt>
                <c:pt idx="4">
                  <c:v>154.1002614379085</c:v>
                </c:pt>
                <c:pt idx="5">
                  <c:v>174.98169934640526</c:v>
                </c:pt>
                <c:pt idx="6">
                  <c:v>195.86313725490197</c:v>
                </c:pt>
                <c:pt idx="7">
                  <c:v>216.7445751633987</c:v>
                </c:pt>
                <c:pt idx="8">
                  <c:v>237.62601307189541</c:v>
                </c:pt>
                <c:pt idx="9">
                  <c:v>258.50745098039215</c:v>
                </c:pt>
                <c:pt idx="10">
                  <c:v>279.3888888888889</c:v>
                </c:pt>
                <c:pt idx="11">
                  <c:v>300.2703267973856</c:v>
                </c:pt>
                <c:pt idx="12">
                  <c:v>321.1517647058824</c:v>
                </c:pt>
                <c:pt idx="13">
                  <c:v>342.0332026143791</c:v>
                </c:pt>
                <c:pt idx="14">
                  <c:v>362.9146405228758</c:v>
                </c:pt>
                <c:pt idx="15">
                  <c:v>383.79607843137256</c:v>
                </c:pt>
                <c:pt idx="16">
                  <c:v>404.67751633986927</c:v>
                </c:pt>
                <c:pt idx="17">
                  <c:v>425.558954248366</c:v>
                </c:pt>
                <c:pt idx="18">
                  <c:v>446.4403921568627</c:v>
                </c:pt>
                <c:pt idx="19">
                  <c:v>467.32183006535945</c:v>
                </c:pt>
                <c:pt idx="20">
                  <c:v>488.2032679738562</c:v>
                </c:pt>
                <c:pt idx="21">
                  <c:v>509.08470588235286</c:v>
                </c:pt>
                <c:pt idx="22">
                  <c:v>529.9661437908496</c:v>
                </c:pt>
                <c:pt idx="23">
                  <c:v>550.8475816993464</c:v>
                </c:pt>
                <c:pt idx="24">
                  <c:v>571.7290196078432</c:v>
                </c:pt>
                <c:pt idx="25">
                  <c:v>592.6104575163398</c:v>
                </c:pt>
              </c:numCache>
            </c:numRef>
          </c:yVal>
          <c:smooth val="1"/>
        </c:ser>
        <c:axId val="62130809"/>
        <c:axId val="22306370"/>
      </c:scatterChart>
      <c:valAx>
        <c:axId val="6213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06370"/>
        <c:crosses val="autoZero"/>
        <c:crossBetween val="midCat"/>
        <c:dispUnits/>
      </c:valAx>
      <c:valAx>
        <c:axId val="22306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Power,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0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25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E-Motion Power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Data!$B$6:$B$10</c:f>
              <c:numCache>
                <c:ptCount val="5"/>
                <c:pt idx="0">
                  <c:v>110</c:v>
                </c:pt>
                <c:pt idx="1">
                  <c:v>135</c:v>
                </c:pt>
                <c:pt idx="2">
                  <c:v>170</c:v>
                </c:pt>
                <c:pt idx="3">
                  <c:v>220</c:v>
                </c:pt>
                <c:pt idx="4">
                  <c:v>250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Data!$C$6:$C$10</c:f>
              <c:numCache>
                <c:ptCount val="5"/>
                <c:pt idx="0">
                  <c:v>130</c:v>
                </c:pt>
                <c:pt idx="1">
                  <c:v>150</c:v>
                </c:pt>
                <c:pt idx="2">
                  <c:v>200</c:v>
                </c:pt>
                <c:pt idx="3">
                  <c:v>260</c:v>
                </c:pt>
                <c:pt idx="4">
                  <c:v>290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Data!$D$6:$D$10</c:f>
              <c:numCache>
                <c:ptCount val="5"/>
                <c:pt idx="0">
                  <c:v>150</c:v>
                </c:pt>
                <c:pt idx="1">
                  <c:v>190</c:v>
                </c:pt>
                <c:pt idx="2">
                  <c:v>250</c:v>
                </c:pt>
                <c:pt idx="3">
                  <c:v>320</c:v>
                </c:pt>
                <c:pt idx="4">
                  <c:v>360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Data!$A$6:$A$10</c:f>
              <c:numCache>
                <c:ptCount val="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</c:numCache>
            </c:numRef>
          </c:xVal>
          <c:yVal>
            <c:numRef>
              <c:f>Data!$E$6:$E$10</c:f>
              <c:numCache>
                <c:ptCount val="5"/>
                <c:pt idx="0">
                  <c:v>200</c:v>
                </c:pt>
                <c:pt idx="1">
                  <c:v>250</c:v>
                </c:pt>
                <c:pt idx="2">
                  <c:v>340</c:v>
                </c:pt>
                <c:pt idx="3">
                  <c:v>400</c:v>
                </c:pt>
                <c:pt idx="4">
                  <c:v>450</c:v>
                </c:pt>
              </c:numCache>
            </c:numRef>
          </c:yVal>
          <c:smooth val="1"/>
        </c:ser>
        <c:axId val="66539603"/>
        <c:axId val="61985516"/>
      </c:scatterChart>
      <c:valAx>
        <c:axId val="66539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5516"/>
        <c:crosses val="autoZero"/>
        <c:crossBetween val="midCat"/>
        <c:dispUnits/>
      </c:valAx>
      <c:valAx>
        <c:axId val="6198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Power,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39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Rolling Resistance vs 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Data!$P$54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Data!$O$55:$O$95</c:f>
              <c:numCach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xVal>
          <c:yVal>
            <c:numRef>
              <c:f>Data!$P$55:$P$95</c:f>
              <c:numCache>
                <c:ptCount val="41"/>
                <c:pt idx="0">
                  <c:v>27.758620689655174</c:v>
                </c:pt>
                <c:pt idx="1">
                  <c:v>36.55172413793104</c:v>
                </c:pt>
                <c:pt idx="2">
                  <c:v>45.344827586206904</c:v>
                </c:pt>
                <c:pt idx="3">
                  <c:v>54.13793103448276</c:v>
                </c:pt>
                <c:pt idx="4">
                  <c:v>62.93103448275862</c:v>
                </c:pt>
                <c:pt idx="5">
                  <c:v>71.72413793103448</c:v>
                </c:pt>
                <c:pt idx="6">
                  <c:v>80.51724137931035</c:v>
                </c:pt>
                <c:pt idx="7">
                  <c:v>89.3103448275862</c:v>
                </c:pt>
                <c:pt idx="8">
                  <c:v>98.10344827586206</c:v>
                </c:pt>
                <c:pt idx="9">
                  <c:v>106.89655172413794</c:v>
                </c:pt>
                <c:pt idx="10">
                  <c:v>115.68965517241378</c:v>
                </c:pt>
                <c:pt idx="11">
                  <c:v>124.48275862068965</c:v>
                </c:pt>
                <c:pt idx="12">
                  <c:v>133.27586206896552</c:v>
                </c:pt>
                <c:pt idx="13">
                  <c:v>142.06896551724137</c:v>
                </c:pt>
                <c:pt idx="14">
                  <c:v>150.86206896551724</c:v>
                </c:pt>
                <c:pt idx="15">
                  <c:v>159.65517241379308</c:v>
                </c:pt>
                <c:pt idx="16">
                  <c:v>168.44827586206895</c:v>
                </c:pt>
                <c:pt idx="17">
                  <c:v>177.24137931034483</c:v>
                </c:pt>
                <c:pt idx="18">
                  <c:v>186.03448275862067</c:v>
                </c:pt>
                <c:pt idx="19">
                  <c:v>194.82758620689654</c:v>
                </c:pt>
                <c:pt idx="20">
                  <c:v>203.6206896551724</c:v>
                </c:pt>
                <c:pt idx="21">
                  <c:v>212.41379310344826</c:v>
                </c:pt>
                <c:pt idx="22">
                  <c:v>221.20689655172413</c:v>
                </c:pt>
                <c:pt idx="23">
                  <c:v>230</c:v>
                </c:pt>
                <c:pt idx="24">
                  <c:v>238.79310344827584</c:v>
                </c:pt>
                <c:pt idx="25">
                  <c:v>247.5862068965517</c:v>
                </c:pt>
                <c:pt idx="26">
                  <c:v>256.37931034482756</c:v>
                </c:pt>
                <c:pt idx="27">
                  <c:v>265.17241379310343</c:v>
                </c:pt>
                <c:pt idx="28">
                  <c:v>273.9655172413793</c:v>
                </c:pt>
                <c:pt idx="29">
                  <c:v>282.7586206896552</c:v>
                </c:pt>
                <c:pt idx="30">
                  <c:v>291.551724137931</c:v>
                </c:pt>
                <c:pt idx="31">
                  <c:v>300.34482758620686</c:v>
                </c:pt>
                <c:pt idx="32">
                  <c:v>309.13793103448273</c:v>
                </c:pt>
                <c:pt idx="33">
                  <c:v>317.9310344827586</c:v>
                </c:pt>
                <c:pt idx="34">
                  <c:v>326.7241379310345</c:v>
                </c:pt>
                <c:pt idx="35">
                  <c:v>335.5172413793103</c:v>
                </c:pt>
                <c:pt idx="36">
                  <c:v>344.31034482758616</c:v>
                </c:pt>
                <c:pt idx="37">
                  <c:v>353.10344827586204</c:v>
                </c:pt>
                <c:pt idx="38">
                  <c:v>361.8965517241379</c:v>
                </c:pt>
                <c:pt idx="39">
                  <c:v>370.6896551724138</c:v>
                </c:pt>
                <c:pt idx="40">
                  <c:v>379.48275862068965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Data!$Q$54</c:f>
              <c:strCache>
                <c:ptCount val="1"/>
                <c:pt idx="0">
                  <c:v>220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Data!$O$55:$O$95</c:f>
              <c:numCach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xVal>
          <c:yVal>
            <c:numRef>
              <c:f>Data!$Q$55:$Q$95</c:f>
              <c:numCache>
                <c:ptCount val="41"/>
                <c:pt idx="0">
                  <c:v>36.55882352941174</c:v>
                </c:pt>
                <c:pt idx="1">
                  <c:v>50.602941176470566</c:v>
                </c:pt>
                <c:pt idx="2">
                  <c:v>64.64705882352939</c:v>
                </c:pt>
                <c:pt idx="3">
                  <c:v>78.69117647058822</c:v>
                </c:pt>
                <c:pt idx="4">
                  <c:v>92.73529411764704</c:v>
                </c:pt>
                <c:pt idx="5">
                  <c:v>106.77941176470586</c:v>
                </c:pt>
                <c:pt idx="6">
                  <c:v>120.8235294117647</c:v>
                </c:pt>
                <c:pt idx="7">
                  <c:v>134.8676470588235</c:v>
                </c:pt>
                <c:pt idx="8">
                  <c:v>148.91176470588235</c:v>
                </c:pt>
                <c:pt idx="9">
                  <c:v>162.95588235294116</c:v>
                </c:pt>
                <c:pt idx="10">
                  <c:v>177</c:v>
                </c:pt>
                <c:pt idx="11">
                  <c:v>191.0441176470588</c:v>
                </c:pt>
                <c:pt idx="12">
                  <c:v>205.08823529411762</c:v>
                </c:pt>
                <c:pt idx="13">
                  <c:v>219.13235294117646</c:v>
                </c:pt>
                <c:pt idx="14">
                  <c:v>233.1764705882353</c:v>
                </c:pt>
                <c:pt idx="15">
                  <c:v>247.2205882352941</c:v>
                </c:pt>
                <c:pt idx="16">
                  <c:v>261.2647058823529</c:v>
                </c:pt>
                <c:pt idx="17">
                  <c:v>275.30882352941177</c:v>
                </c:pt>
                <c:pt idx="18">
                  <c:v>289.3529411764706</c:v>
                </c:pt>
                <c:pt idx="19">
                  <c:v>303.3970588235294</c:v>
                </c:pt>
                <c:pt idx="20">
                  <c:v>317.44117647058823</c:v>
                </c:pt>
                <c:pt idx="21">
                  <c:v>331.4852941176471</c:v>
                </c:pt>
                <c:pt idx="22">
                  <c:v>345.52941176470586</c:v>
                </c:pt>
                <c:pt idx="23">
                  <c:v>359.5735294117647</c:v>
                </c:pt>
                <c:pt idx="24">
                  <c:v>373.61764705882354</c:v>
                </c:pt>
                <c:pt idx="25">
                  <c:v>387.6617647058824</c:v>
                </c:pt>
                <c:pt idx="26">
                  <c:v>401.70588235294116</c:v>
                </c:pt>
                <c:pt idx="27">
                  <c:v>415.75</c:v>
                </c:pt>
                <c:pt idx="28">
                  <c:v>429.79411764705884</c:v>
                </c:pt>
                <c:pt idx="29">
                  <c:v>443.8382352941176</c:v>
                </c:pt>
                <c:pt idx="30">
                  <c:v>457.88235294117646</c:v>
                </c:pt>
                <c:pt idx="31">
                  <c:v>471.9264705882353</c:v>
                </c:pt>
                <c:pt idx="32">
                  <c:v>485.9705882352941</c:v>
                </c:pt>
                <c:pt idx="33">
                  <c:v>500.014705882353</c:v>
                </c:pt>
                <c:pt idx="34">
                  <c:v>514.0588235294117</c:v>
                </c:pt>
                <c:pt idx="35">
                  <c:v>528.1029411764705</c:v>
                </c:pt>
                <c:pt idx="36">
                  <c:v>542.1470588235295</c:v>
                </c:pt>
                <c:pt idx="37">
                  <c:v>556.1911764705883</c:v>
                </c:pt>
                <c:pt idx="38">
                  <c:v>570.2352941176471</c:v>
                </c:pt>
                <c:pt idx="39">
                  <c:v>584.2794117647059</c:v>
                </c:pt>
                <c:pt idx="40">
                  <c:v>598.3235294117646</c:v>
                </c:pt>
              </c:numCache>
            </c:numRef>
          </c:yVal>
          <c:smooth val="1"/>
        </c:ser>
        <c:axId val="20998733"/>
        <c:axId val="54770870"/>
      </c:scatterChart>
      <c:valAx>
        <c:axId val="2099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70870"/>
        <c:crosses val="autoZero"/>
        <c:crossBetween val="midCat"/>
        <c:dispUnits/>
      </c:valAx>
      <c:valAx>
        <c:axId val="5477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Power,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98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6</xdr:col>
      <xdr:colOff>390525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3962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16</xdr:row>
      <xdr:rowOff>19050</xdr:rowOff>
    </xdr:from>
    <xdr:to>
      <xdr:col>8</xdr:col>
      <xdr:colOff>533400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171450" y="3514725"/>
        <a:ext cx="53435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9</xdr:col>
      <xdr:colOff>542925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8100" y="2457450"/>
        <a:ext cx="5800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100</xdr:row>
      <xdr:rowOff>57150</xdr:rowOff>
    </xdr:from>
    <xdr:to>
      <xdr:col>13</xdr:col>
      <xdr:colOff>104775</xdr:colOff>
      <xdr:row>120</xdr:row>
      <xdr:rowOff>9525</xdr:rowOff>
    </xdr:to>
    <xdr:graphicFrame>
      <xdr:nvGraphicFramePr>
        <xdr:cNvPr id="2" name="Chart 3"/>
        <xdr:cNvGraphicFramePr/>
      </xdr:nvGraphicFramePr>
      <xdr:xfrm>
        <a:off x="2552700" y="16249650"/>
        <a:ext cx="52863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9"/>
  <sheetViews>
    <sheetView tabSelected="1" workbookViewId="0" topLeftCell="A1">
      <selection activeCell="N31" sqref="N31"/>
    </sheetView>
  </sheetViews>
  <sheetFormatPr defaultColWidth="9.140625" defaultRowHeight="12.75"/>
  <cols>
    <col min="1" max="1" width="9.8515625" style="0" customWidth="1"/>
    <col min="2" max="2" width="9.421875" style="0" customWidth="1"/>
    <col min="7" max="7" width="9.7109375" style="0" customWidth="1"/>
  </cols>
  <sheetData>
    <row r="1" spans="15:16" ht="12.75">
      <c r="O1" s="7"/>
      <c r="P1" s="7"/>
    </row>
    <row r="2" spans="15:16" ht="12.75">
      <c r="O2" s="7"/>
      <c r="P2" s="7"/>
    </row>
    <row r="4" ht="12.75">
      <c r="O4" s="8"/>
    </row>
    <row r="5" ht="12.75">
      <c r="O5" s="8"/>
    </row>
    <row r="8" spans="1:5" ht="18">
      <c r="A8" s="30" t="s">
        <v>6</v>
      </c>
      <c r="B8" s="31"/>
      <c r="C8" s="31"/>
      <c r="D8" s="31"/>
      <c r="E8" s="31"/>
    </row>
    <row r="9" spans="1:5" ht="18">
      <c r="A9" s="17"/>
      <c r="B9" s="18"/>
      <c r="C9" s="18"/>
      <c r="D9" s="18"/>
      <c r="E9" s="18"/>
    </row>
    <row r="10" spans="1:7" ht="23.25">
      <c r="A10" s="17"/>
      <c r="B10" s="40" t="s">
        <v>14</v>
      </c>
      <c r="C10" s="31"/>
      <c r="D10" s="31"/>
      <c r="E10" s="31"/>
      <c r="F10" s="41"/>
      <c r="G10" s="43">
        <v>150</v>
      </c>
    </row>
    <row r="11" spans="2:8" ht="23.25">
      <c r="B11" s="42" t="s">
        <v>9</v>
      </c>
      <c r="C11" s="31"/>
      <c r="D11" s="31"/>
      <c r="E11" s="31"/>
      <c r="F11" s="41"/>
      <c r="G11" s="23">
        <v>10</v>
      </c>
      <c r="H11" s="20"/>
    </row>
    <row r="12" spans="2:7" ht="20.25">
      <c r="B12" s="7"/>
      <c r="C12" s="34" t="s">
        <v>7</v>
      </c>
      <c r="D12" s="35"/>
      <c r="E12" s="35"/>
      <c r="F12" s="35"/>
      <c r="G12" s="24"/>
    </row>
    <row r="13" spans="3:7" s="5" customFormat="1" ht="18">
      <c r="C13" s="9">
        <v>0</v>
      </c>
      <c r="D13" s="9">
        <v>1</v>
      </c>
      <c r="E13" s="11">
        <v>2</v>
      </c>
      <c r="F13" s="19">
        <v>3</v>
      </c>
      <c r="G13" s="21"/>
    </row>
    <row r="14" spans="2:7" s="5" customFormat="1" ht="26.25" customHeight="1">
      <c r="B14" s="12"/>
      <c r="C14" s="44">
        <f>(Speed*14.04-33.6)-(((Speed*14.04-33.06)-(Speed*8.75-16.21))/90)*(220-Rweight)</f>
        <v>78.7611111111111</v>
      </c>
      <c r="D14" s="13">
        <f>C14+Speed*Data!G97+Data!G98</f>
        <v>94.89346405228761</v>
      </c>
      <c r="E14" s="14">
        <f>C14+Speed*Data!H97+Data!H98</f>
        <v>120.09934640522883</v>
      </c>
      <c r="F14" s="26">
        <f>C14+Speed*Data!I97+Data!I98</f>
        <v>174.98169934640515</v>
      </c>
      <c r="G14" s="22"/>
    </row>
    <row r="15" spans="3:7" s="6" customFormat="1" ht="26.25" customHeight="1">
      <c r="C15" s="32" t="s">
        <v>8</v>
      </c>
      <c r="D15" s="33"/>
      <c r="E15" s="33"/>
      <c r="F15" s="33"/>
      <c r="G15" s="25"/>
    </row>
    <row r="17" ht="12.75">
      <c r="F17" s="10"/>
    </row>
    <row r="44" spans="1:9" ht="12.75">
      <c r="A44" s="36" t="s">
        <v>16</v>
      </c>
      <c r="B44" s="36"/>
      <c r="C44" s="36"/>
      <c r="D44" s="36"/>
      <c r="E44" s="36"/>
      <c r="F44" s="36"/>
      <c r="G44" s="36"/>
      <c r="H44" s="36"/>
      <c r="I44" s="36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</sheetData>
  <sheetProtection/>
  <protectedRanges>
    <protectedRange sqref="G11" name="Range1"/>
  </protectedRanges>
  <mergeCells count="6">
    <mergeCell ref="A44:I44"/>
    <mergeCell ref="A8:E8"/>
    <mergeCell ref="C15:F15"/>
    <mergeCell ref="C12:F12"/>
    <mergeCell ref="B10:F10"/>
    <mergeCell ref="B11:F11"/>
  </mergeCells>
  <dataValidations count="1">
    <dataValidation type="custom" allowBlank="1" showInputMessage="1" showErrorMessage="1" sqref="G11">
      <formula1>speedlist</formula1>
    </dataValidation>
  </dataValidation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9"/>
  <sheetViews>
    <sheetView workbookViewId="0" topLeftCell="A43">
      <selection activeCell="K54" sqref="K54"/>
    </sheetView>
  </sheetViews>
  <sheetFormatPr defaultColWidth="9.140625" defaultRowHeight="12.75"/>
  <cols>
    <col min="1" max="1" width="9.00390625" style="0" customWidth="1"/>
    <col min="2" max="4" width="9.28125" style="0" bestFit="1" customWidth="1"/>
    <col min="5" max="5" width="10.7109375" style="0" bestFit="1" customWidth="1"/>
    <col min="6" max="6" width="4.421875" style="0" customWidth="1"/>
    <col min="8" max="14" width="9.140625" style="2" customWidth="1"/>
  </cols>
  <sheetData>
    <row r="1" ht="12.75">
      <c r="A1" s="27">
        <v>39538</v>
      </c>
    </row>
    <row r="3" spans="1:8" ht="12.75">
      <c r="A3" t="s">
        <v>3</v>
      </c>
      <c r="G3" t="s">
        <v>11</v>
      </c>
      <c r="H3" s="2" t="s">
        <v>12</v>
      </c>
    </row>
    <row r="4" spans="2:8" ht="12.75">
      <c r="B4" s="36" t="s">
        <v>7</v>
      </c>
      <c r="C4" s="36"/>
      <c r="D4" s="36"/>
      <c r="E4" s="36"/>
      <c r="G4" s="2">
        <v>110</v>
      </c>
      <c r="H4" s="29" t="s">
        <v>10</v>
      </c>
    </row>
    <row r="5" spans="1:9" ht="12.75">
      <c r="A5" s="3" t="s">
        <v>0</v>
      </c>
      <c r="B5" s="2">
        <v>0</v>
      </c>
      <c r="C5" s="2">
        <v>1</v>
      </c>
      <c r="D5" s="2">
        <v>2</v>
      </c>
      <c r="E5" s="2">
        <v>3</v>
      </c>
      <c r="F5" s="3"/>
      <c r="G5" s="2">
        <v>0</v>
      </c>
      <c r="H5" s="4"/>
      <c r="I5" s="4"/>
    </row>
    <row r="6" spans="1:9" ht="12.75">
      <c r="A6">
        <v>10</v>
      </c>
      <c r="B6">
        <v>110</v>
      </c>
      <c r="C6">
        <v>130</v>
      </c>
      <c r="D6">
        <v>150</v>
      </c>
      <c r="E6">
        <v>200</v>
      </c>
      <c r="G6" s="2">
        <v>80</v>
      </c>
      <c r="H6" s="2">
        <v>10</v>
      </c>
      <c r="I6" s="2">
        <v>70</v>
      </c>
    </row>
    <row r="7" spans="1:9" ht="12.75">
      <c r="A7">
        <v>12</v>
      </c>
      <c r="B7">
        <v>135</v>
      </c>
      <c r="C7">
        <v>150</v>
      </c>
      <c r="D7">
        <v>190</v>
      </c>
      <c r="E7">
        <v>250</v>
      </c>
      <c r="G7" s="28"/>
      <c r="H7" s="2">
        <v>12</v>
      </c>
      <c r="I7" s="2">
        <v>90</v>
      </c>
    </row>
    <row r="8" spans="1:9" ht="12.75">
      <c r="A8">
        <v>15</v>
      </c>
      <c r="B8">
        <v>170</v>
      </c>
      <c r="C8">
        <v>200</v>
      </c>
      <c r="D8">
        <v>250</v>
      </c>
      <c r="E8">
        <v>340</v>
      </c>
      <c r="G8" s="28"/>
      <c r="H8" s="2">
        <v>15</v>
      </c>
      <c r="I8" s="2">
        <v>120</v>
      </c>
    </row>
    <row r="9" spans="1:9" ht="12.75">
      <c r="A9">
        <v>18</v>
      </c>
      <c r="B9">
        <v>220</v>
      </c>
      <c r="C9">
        <v>260</v>
      </c>
      <c r="D9">
        <v>320</v>
      </c>
      <c r="E9">
        <v>400</v>
      </c>
      <c r="G9" s="28"/>
      <c r="H9" s="2">
        <v>17</v>
      </c>
      <c r="I9" s="2">
        <v>130</v>
      </c>
    </row>
    <row r="10" spans="1:9" ht="12.75">
      <c r="A10">
        <v>20</v>
      </c>
      <c r="B10">
        <v>250</v>
      </c>
      <c r="C10">
        <v>290</v>
      </c>
      <c r="D10">
        <v>360</v>
      </c>
      <c r="E10">
        <v>450</v>
      </c>
      <c r="G10" s="28"/>
      <c r="H10" s="2" t="s">
        <v>1</v>
      </c>
      <c r="I10" s="1">
        <f>SLOPE(I6:I9,H6:H9)</f>
        <v>8.793103448275861</v>
      </c>
    </row>
    <row r="11" spans="8:9" ht="12.75">
      <c r="H11" s="2" t="s">
        <v>2</v>
      </c>
      <c r="I11" s="1">
        <f>INTERCEPT(I6:I9,H6:H9)</f>
        <v>-16.206896551724128</v>
      </c>
    </row>
    <row r="12" spans="1:9" ht="12.75">
      <c r="A12" t="s">
        <v>1</v>
      </c>
      <c r="B12" s="1">
        <f>SLOPE(B6:B10,$A6:$A10)</f>
        <v>14.044117647058824</v>
      </c>
      <c r="C12" s="1">
        <f>SLOPE(C6:C10,$A6:$A10)</f>
        <v>16.61764705882353</v>
      </c>
      <c r="D12" s="1">
        <f>SLOPE(D6:D10,$A6:$A10)</f>
        <v>21.176470588235293</v>
      </c>
      <c r="E12" s="1">
        <f>SLOPE(E6:E10,$A6:$A10)</f>
        <v>25</v>
      </c>
      <c r="G12" s="1"/>
      <c r="H12" s="2" t="s">
        <v>4</v>
      </c>
      <c r="I12" s="4">
        <f>CORREL(I6:I9,H6:H9)</f>
        <v>0.9927741970308562</v>
      </c>
    </row>
    <row r="13" spans="1:7" ht="12.75">
      <c r="A13" t="s">
        <v>2</v>
      </c>
      <c r="B13" s="1">
        <f>INTERCEPT(B6:B10,$A6:$A10)</f>
        <v>-33.661764705882376</v>
      </c>
      <c r="C13" s="1">
        <f>INTERCEPT(C6:C10,$A6:$A10)</f>
        <v>-43.26470588235293</v>
      </c>
      <c r="D13" s="1">
        <f>INTERCEPT(D6:D10,$A6:$A10)</f>
        <v>-63.64705882352939</v>
      </c>
      <c r="E13" s="1">
        <f>INTERCEPT(E6:E10,$A6:$A10)</f>
        <v>-47</v>
      </c>
      <c r="G13" s="1"/>
    </row>
    <row r="14" spans="1:5" ht="12.75">
      <c r="A14" t="s">
        <v>4</v>
      </c>
      <c r="B14" s="4">
        <f>CORREL($A6:$A10,B6:B10)</f>
        <v>0.9974794775240688</v>
      </c>
      <c r="C14" s="4">
        <f>CORREL($A6:$A10,C6:C10)</f>
        <v>0.9962387291817665</v>
      </c>
      <c r="D14" s="4">
        <f>CORREL($A6:$A10,D6:D10)</f>
        <v>0.9995758872440479</v>
      </c>
      <c r="E14" s="4">
        <f>CORREL($A6:$A10,E6:E10)</f>
        <v>0.9978890559313277</v>
      </c>
    </row>
    <row r="52" spans="1:5" ht="12.75">
      <c r="A52" s="10" t="s">
        <v>5</v>
      </c>
      <c r="B52" s="10"/>
      <c r="C52" s="10"/>
      <c r="D52" s="10"/>
      <c r="E52" s="10"/>
    </row>
    <row r="53" spans="1:14" ht="12.75">
      <c r="A53" s="10"/>
      <c r="B53" s="37" t="s">
        <v>7</v>
      </c>
      <c r="C53" s="37"/>
      <c r="D53" s="37"/>
      <c r="E53" s="37"/>
      <c r="G53" s="36" t="s">
        <v>13</v>
      </c>
      <c r="H53" s="36"/>
      <c r="I53" s="36"/>
      <c r="K53" s="36" t="s">
        <v>15</v>
      </c>
      <c r="L53" s="31"/>
      <c r="M53" s="31"/>
      <c r="N53" s="31"/>
    </row>
    <row r="54" spans="1:17" ht="12.75">
      <c r="A54" s="15" t="s">
        <v>0</v>
      </c>
      <c r="B54" s="15">
        <v>0</v>
      </c>
      <c r="C54" s="15">
        <v>1</v>
      </c>
      <c r="D54" s="15">
        <v>2</v>
      </c>
      <c r="E54" s="15">
        <v>3</v>
      </c>
      <c r="G54" s="39">
        <v>1</v>
      </c>
      <c r="H54" s="39">
        <v>2</v>
      </c>
      <c r="I54" s="39">
        <v>3</v>
      </c>
      <c r="K54" s="2">
        <v>0</v>
      </c>
      <c r="L54" s="2">
        <v>1</v>
      </c>
      <c r="M54" s="2">
        <v>2</v>
      </c>
      <c r="N54" s="2">
        <v>3</v>
      </c>
      <c r="O54" s="2" t="s">
        <v>0</v>
      </c>
      <c r="P54" s="2">
        <v>130</v>
      </c>
      <c r="Q54" s="2">
        <v>220</v>
      </c>
    </row>
    <row r="55" spans="1:17" ht="12.75">
      <c r="A55" s="15">
        <v>5</v>
      </c>
      <c r="B55" s="16">
        <f aca="true" t="shared" si="0" ref="B55:B95">$A55*$B$12+$B$13</f>
        <v>36.55882352941174</v>
      </c>
      <c r="C55" s="16">
        <f aca="true" t="shared" si="1" ref="C55:C95">$A55*$C$12+$C$13</f>
        <v>39.823529411764724</v>
      </c>
      <c r="D55" s="16">
        <f aca="true" t="shared" si="2" ref="D55:D95">$A55*$D$12+$D$13</f>
        <v>42.23529411764707</v>
      </c>
      <c r="E55" s="16">
        <f aca="true" t="shared" si="3" ref="E55:E95">$A55*$E$12+$E$13</f>
        <v>78</v>
      </c>
      <c r="G55" s="38">
        <f>C55-$B55</f>
        <v>3.2647058823529846</v>
      </c>
      <c r="H55" s="38">
        <f>D55-$B55</f>
        <v>5.676470588235333</v>
      </c>
      <c r="I55" s="38">
        <f>E55-$B55</f>
        <v>41.44117647058826</v>
      </c>
      <c r="K55" s="38">
        <f>($A55*14.04-33.66)-((($A55*14.04-33.66)-($A55*8.79-16.21))/90)*(220-Rweight)</f>
        <v>29.69555555555555</v>
      </c>
      <c r="L55" s="38">
        <f>$K55+G55</f>
        <v>32.960261437908535</v>
      </c>
      <c r="M55" s="38">
        <f>$K55+H55</f>
        <v>35.37202614379088</v>
      </c>
      <c r="N55" s="38">
        <f>$K55+I55</f>
        <v>71.13673202614382</v>
      </c>
      <c r="O55" s="2">
        <v>5</v>
      </c>
      <c r="P55" s="1">
        <f>A55*$I$10+$I$11</f>
        <v>27.758620689655174</v>
      </c>
      <c r="Q55" s="1">
        <v>36.55882352941174</v>
      </c>
    </row>
    <row r="56" spans="1:17" ht="12.75">
      <c r="A56" s="15">
        <f>A55+1</f>
        <v>6</v>
      </c>
      <c r="B56" s="16">
        <f t="shared" si="0"/>
        <v>50.602941176470566</v>
      </c>
      <c r="C56" s="16">
        <f t="shared" si="1"/>
        <v>56.441176470588246</v>
      </c>
      <c r="D56" s="16">
        <f t="shared" si="2"/>
        <v>63.411764705882376</v>
      </c>
      <c r="E56" s="16">
        <f t="shared" si="3"/>
        <v>103</v>
      </c>
      <c r="G56" s="38">
        <f aca="true" t="shared" si="4" ref="G56:G95">C56-$B56</f>
        <v>5.8382352941176805</v>
      </c>
      <c r="H56" s="38">
        <f aca="true" t="shared" si="5" ref="H56:H95">D56-$B56</f>
        <v>12.80882352941181</v>
      </c>
      <c r="I56" s="38">
        <f aca="true" t="shared" si="6" ref="I56:I95">E56-$B56</f>
        <v>52.397058823529434</v>
      </c>
      <c r="K56" s="38">
        <f>($A56*14.04-33.6)-((($A56*14.04-33.06)-($A56*8.75-16.21))/90)*(220-Rweight)</f>
        <v>39.05888888888889</v>
      </c>
      <c r="L56" s="38">
        <f aca="true" t="shared" si="7" ref="L56:L80">$K56+G56</f>
        <v>44.89712418300657</v>
      </c>
      <c r="M56" s="38">
        <f aca="true" t="shared" si="8" ref="M56:M80">$K56+H56</f>
        <v>51.8677124183007</v>
      </c>
      <c r="N56" s="38">
        <f aca="true" t="shared" si="9" ref="N56:N80">$K56+I56</f>
        <v>91.45594771241832</v>
      </c>
      <c r="O56" s="2">
        <v>6</v>
      </c>
      <c r="P56" s="1">
        <f>A56*$I$10+$I$11</f>
        <v>36.55172413793104</v>
      </c>
      <c r="Q56" s="1">
        <v>50.602941176470566</v>
      </c>
    </row>
    <row r="57" spans="1:17" ht="12.75">
      <c r="A57" s="15">
        <f aca="true" t="shared" si="10" ref="A57:A95">A56+1</f>
        <v>7</v>
      </c>
      <c r="B57" s="16">
        <f t="shared" si="0"/>
        <v>64.64705882352939</v>
      </c>
      <c r="C57" s="16">
        <f t="shared" si="1"/>
        <v>73.05882352941177</v>
      </c>
      <c r="D57" s="16">
        <f t="shared" si="2"/>
        <v>84.58823529411765</v>
      </c>
      <c r="E57" s="16">
        <f t="shared" si="3"/>
        <v>128</v>
      </c>
      <c r="G57" s="38">
        <f t="shared" si="4"/>
        <v>8.411764705882376</v>
      </c>
      <c r="H57" s="38">
        <f t="shared" si="5"/>
        <v>19.94117647058826</v>
      </c>
      <c r="I57" s="38">
        <f t="shared" si="6"/>
        <v>63.35294117647061</v>
      </c>
      <c r="K57" s="38">
        <f>($A57*14.04-33.6)-((($A57*14.04-33.06)-($A57*8.75-16.21))/90)*(220-Rweight)</f>
        <v>48.98444444444445</v>
      </c>
      <c r="L57" s="38">
        <f t="shared" si="7"/>
        <v>57.396209150326825</v>
      </c>
      <c r="M57" s="38">
        <f t="shared" si="8"/>
        <v>68.92562091503271</v>
      </c>
      <c r="N57" s="38">
        <f t="shared" si="9"/>
        <v>112.33738562091506</v>
      </c>
      <c r="O57" s="2">
        <v>7</v>
      </c>
      <c r="P57" s="1">
        <f>A57*$I$10+$I$11</f>
        <v>45.344827586206904</v>
      </c>
      <c r="Q57" s="1">
        <v>64.64705882352939</v>
      </c>
    </row>
    <row r="58" spans="1:17" ht="12.75">
      <c r="A58" s="15">
        <f t="shared" si="10"/>
        <v>8</v>
      </c>
      <c r="B58" s="16">
        <f t="shared" si="0"/>
        <v>78.69117647058822</v>
      </c>
      <c r="C58" s="16">
        <f t="shared" si="1"/>
        <v>89.6764705882353</v>
      </c>
      <c r="D58" s="16">
        <f t="shared" si="2"/>
        <v>105.76470588235296</v>
      </c>
      <c r="E58" s="16">
        <f t="shared" si="3"/>
        <v>153</v>
      </c>
      <c r="G58" s="38">
        <f t="shared" si="4"/>
        <v>10.985294117647086</v>
      </c>
      <c r="H58" s="38">
        <f t="shared" si="5"/>
        <v>27.07352941176474</v>
      </c>
      <c r="I58" s="38">
        <f t="shared" si="6"/>
        <v>74.30882352941178</v>
      </c>
      <c r="K58" s="38">
        <f>($A58*14.04-33.6)-((($A58*14.04-33.06)-($A58*8.75-16.21))/90)*(220-Rweight)</f>
        <v>58.910000000000004</v>
      </c>
      <c r="L58" s="38">
        <f t="shared" si="7"/>
        <v>69.8952941176471</v>
      </c>
      <c r="M58" s="38">
        <f t="shared" si="8"/>
        <v>85.98352941176475</v>
      </c>
      <c r="N58" s="38">
        <f t="shared" si="9"/>
        <v>133.2188235294118</v>
      </c>
      <c r="O58" s="2">
        <v>8</v>
      </c>
      <c r="P58" s="1">
        <f>A58*$I$10+$I$11</f>
        <v>54.13793103448276</v>
      </c>
      <c r="Q58" s="1">
        <v>78.69117647058822</v>
      </c>
    </row>
    <row r="59" spans="1:17" ht="12.75">
      <c r="A59" s="15">
        <f t="shared" si="10"/>
        <v>9</v>
      </c>
      <c r="B59" s="16">
        <f t="shared" si="0"/>
        <v>92.73529411764704</v>
      </c>
      <c r="C59" s="16">
        <f t="shared" si="1"/>
        <v>106.29411764705884</v>
      </c>
      <c r="D59" s="16">
        <f t="shared" si="2"/>
        <v>126.94117647058826</v>
      </c>
      <c r="E59" s="16">
        <f t="shared" si="3"/>
        <v>178</v>
      </c>
      <c r="G59" s="38">
        <f t="shared" si="4"/>
        <v>13.558823529411796</v>
      </c>
      <c r="H59" s="38">
        <f t="shared" si="5"/>
        <v>34.20588235294122</v>
      </c>
      <c r="I59" s="38">
        <f t="shared" si="6"/>
        <v>85.26470588235296</v>
      </c>
      <c r="K59" s="38">
        <f>($A59*14.04-33.6)-((($A59*14.04-33.06)-($A59*8.75-16.21))/90)*(220-Rweight)</f>
        <v>68.83555555555556</v>
      </c>
      <c r="L59" s="38">
        <f t="shared" si="7"/>
        <v>82.39437908496735</v>
      </c>
      <c r="M59" s="38">
        <f t="shared" si="8"/>
        <v>103.04143790849677</v>
      </c>
      <c r="N59" s="38">
        <f t="shared" si="9"/>
        <v>154.1002614379085</v>
      </c>
      <c r="O59" s="2">
        <v>9</v>
      </c>
      <c r="P59" s="1">
        <f>A59*$I$10+$I$11</f>
        <v>62.93103448275862</v>
      </c>
      <c r="Q59" s="1">
        <v>92.73529411764704</v>
      </c>
    </row>
    <row r="60" spans="1:17" ht="12.75">
      <c r="A60" s="15">
        <f t="shared" si="10"/>
        <v>10</v>
      </c>
      <c r="B60" s="16">
        <f t="shared" si="0"/>
        <v>106.77941176470586</v>
      </c>
      <c r="C60" s="16">
        <f t="shared" si="1"/>
        <v>122.91176470588238</v>
      </c>
      <c r="D60" s="16">
        <f t="shared" si="2"/>
        <v>148.11764705882354</v>
      </c>
      <c r="E60" s="16">
        <f t="shared" si="3"/>
        <v>203</v>
      </c>
      <c r="G60" s="38">
        <f t="shared" si="4"/>
        <v>16.13235294117652</v>
      </c>
      <c r="H60" s="38">
        <f t="shared" si="5"/>
        <v>41.33823529411768</v>
      </c>
      <c r="I60" s="38">
        <f t="shared" si="6"/>
        <v>96.22058823529414</v>
      </c>
      <c r="K60" s="38">
        <f>($A60*14.04-33.6)-((($A60*14.04-33.06)-($A60*8.75-16.21))/90)*(220-Rweight)</f>
        <v>78.7611111111111</v>
      </c>
      <c r="L60" s="38">
        <f t="shared" si="7"/>
        <v>94.89346405228763</v>
      </c>
      <c r="M60" s="38">
        <f t="shared" si="8"/>
        <v>120.09934640522879</v>
      </c>
      <c r="N60" s="38">
        <f t="shared" si="9"/>
        <v>174.98169934640526</v>
      </c>
      <c r="O60" s="2">
        <v>10</v>
      </c>
      <c r="P60" s="1">
        <f>A60*$I$10+$I$11</f>
        <v>71.72413793103448</v>
      </c>
      <c r="Q60" s="1">
        <v>106.77941176470586</v>
      </c>
    </row>
    <row r="61" spans="1:17" ht="12.75">
      <c r="A61" s="15">
        <f t="shared" si="10"/>
        <v>11</v>
      </c>
      <c r="B61" s="16">
        <f t="shared" si="0"/>
        <v>120.8235294117647</v>
      </c>
      <c r="C61" s="16">
        <f t="shared" si="1"/>
        <v>139.52941176470588</v>
      </c>
      <c r="D61" s="16">
        <f t="shared" si="2"/>
        <v>169.29411764705884</v>
      </c>
      <c r="E61" s="16">
        <f t="shared" si="3"/>
        <v>228</v>
      </c>
      <c r="G61" s="38">
        <f t="shared" si="4"/>
        <v>18.705882352941188</v>
      </c>
      <c r="H61" s="38">
        <f t="shared" si="5"/>
        <v>48.470588235294144</v>
      </c>
      <c r="I61" s="38">
        <f t="shared" si="6"/>
        <v>107.1764705882353</v>
      </c>
      <c r="K61" s="38">
        <f>($A61*14.04-33.6)-((($A61*14.04-33.06)-($A61*8.75-16.21))/90)*(220-Rweight)</f>
        <v>88.68666666666667</v>
      </c>
      <c r="L61" s="38">
        <f t="shared" si="7"/>
        <v>107.39254901960786</v>
      </c>
      <c r="M61" s="38">
        <f t="shared" si="8"/>
        <v>137.1572549019608</v>
      </c>
      <c r="N61" s="38">
        <f t="shared" si="9"/>
        <v>195.86313725490197</v>
      </c>
      <c r="O61" s="2">
        <v>11</v>
      </c>
      <c r="P61" s="1">
        <f>A61*$I$10+$I$11</f>
        <v>80.51724137931035</v>
      </c>
      <c r="Q61" s="1">
        <v>120.8235294117647</v>
      </c>
    </row>
    <row r="62" spans="1:17" ht="12.75">
      <c r="A62" s="15">
        <f t="shared" si="10"/>
        <v>12</v>
      </c>
      <c r="B62" s="16">
        <f t="shared" si="0"/>
        <v>134.8676470588235</v>
      </c>
      <c r="C62" s="16">
        <f t="shared" si="1"/>
        <v>156.14705882352942</v>
      </c>
      <c r="D62" s="16">
        <f t="shared" si="2"/>
        <v>190.47058823529414</v>
      </c>
      <c r="E62" s="16">
        <f t="shared" si="3"/>
        <v>253</v>
      </c>
      <c r="G62" s="38">
        <f t="shared" si="4"/>
        <v>21.279411764705912</v>
      </c>
      <c r="H62" s="38">
        <f t="shared" si="5"/>
        <v>55.60294117647064</v>
      </c>
      <c r="I62" s="38">
        <f t="shared" si="6"/>
        <v>118.13235294117649</v>
      </c>
      <c r="K62" s="38">
        <f>($A62*14.04-33.6)-((($A62*14.04-33.06)-($A62*8.75-16.21))/90)*(220-Rweight)</f>
        <v>98.61222222222221</v>
      </c>
      <c r="L62" s="38">
        <f t="shared" si="7"/>
        <v>119.89163398692813</v>
      </c>
      <c r="M62" s="38">
        <f t="shared" si="8"/>
        <v>154.21516339869285</v>
      </c>
      <c r="N62" s="38">
        <f t="shared" si="9"/>
        <v>216.7445751633987</v>
      </c>
      <c r="O62" s="2">
        <v>12</v>
      </c>
      <c r="P62" s="1">
        <f>A62*$I$10+$I$11</f>
        <v>89.3103448275862</v>
      </c>
      <c r="Q62" s="1">
        <v>134.8676470588235</v>
      </c>
    </row>
    <row r="63" spans="1:17" ht="12.75">
      <c r="A63" s="15">
        <f t="shared" si="10"/>
        <v>13</v>
      </c>
      <c r="B63" s="16">
        <f t="shared" si="0"/>
        <v>148.91176470588235</v>
      </c>
      <c r="C63" s="16">
        <f t="shared" si="1"/>
        <v>172.76470588235296</v>
      </c>
      <c r="D63" s="16">
        <f t="shared" si="2"/>
        <v>211.64705882352945</v>
      </c>
      <c r="E63" s="16">
        <f t="shared" si="3"/>
        <v>278</v>
      </c>
      <c r="G63" s="38">
        <f t="shared" si="4"/>
        <v>23.85294117647061</v>
      </c>
      <c r="H63" s="38">
        <f t="shared" si="5"/>
        <v>62.7352941176471</v>
      </c>
      <c r="I63" s="38">
        <f t="shared" si="6"/>
        <v>129.08823529411765</v>
      </c>
      <c r="K63" s="38">
        <f>($A63*14.04-33.6)-((($A63*14.04-33.06)-($A63*8.75-16.21))/90)*(220-Rweight)</f>
        <v>108.53777777777776</v>
      </c>
      <c r="L63" s="38">
        <f t="shared" si="7"/>
        <v>132.39071895424837</v>
      </c>
      <c r="M63" s="38">
        <f t="shared" si="8"/>
        <v>171.27307189542486</v>
      </c>
      <c r="N63" s="38">
        <f t="shared" si="9"/>
        <v>237.62601307189541</v>
      </c>
      <c r="O63" s="2">
        <v>13</v>
      </c>
      <c r="P63" s="1">
        <f>A63*$I$10+$I$11</f>
        <v>98.10344827586206</v>
      </c>
      <c r="Q63" s="1">
        <v>148.91176470588235</v>
      </c>
    </row>
    <row r="64" spans="1:17" ht="12.75">
      <c r="A64" s="15">
        <f t="shared" si="10"/>
        <v>14</v>
      </c>
      <c r="B64" s="16">
        <f t="shared" si="0"/>
        <v>162.95588235294116</v>
      </c>
      <c r="C64" s="16">
        <f t="shared" si="1"/>
        <v>189.38235294117646</v>
      </c>
      <c r="D64" s="16">
        <f t="shared" si="2"/>
        <v>232.8235294117647</v>
      </c>
      <c r="E64" s="16">
        <f t="shared" si="3"/>
        <v>303</v>
      </c>
      <c r="G64" s="38">
        <f t="shared" si="4"/>
        <v>26.426470588235304</v>
      </c>
      <c r="H64" s="38">
        <f t="shared" si="5"/>
        <v>69.86764705882354</v>
      </c>
      <c r="I64" s="38">
        <f t="shared" si="6"/>
        <v>140.04411764705884</v>
      </c>
      <c r="K64" s="38">
        <f>($A64*14.04-33.6)-((($A64*14.04-33.06)-($A64*8.75-16.21))/90)*(220-Rweight)</f>
        <v>118.46333333333334</v>
      </c>
      <c r="L64" s="38">
        <f t="shared" si="7"/>
        <v>144.88980392156864</v>
      </c>
      <c r="M64" s="38">
        <f t="shared" si="8"/>
        <v>188.33098039215687</v>
      </c>
      <c r="N64" s="38">
        <f t="shared" si="9"/>
        <v>258.50745098039215</v>
      </c>
      <c r="O64" s="2">
        <v>14</v>
      </c>
      <c r="P64" s="1">
        <f>A64*$I$10+$I$11</f>
        <v>106.89655172413794</v>
      </c>
      <c r="Q64" s="1">
        <v>162.95588235294116</v>
      </c>
    </row>
    <row r="65" spans="1:17" ht="12.75">
      <c r="A65" s="15">
        <f t="shared" si="10"/>
        <v>15</v>
      </c>
      <c r="B65" s="16">
        <f t="shared" si="0"/>
        <v>177</v>
      </c>
      <c r="C65" s="16">
        <f t="shared" si="1"/>
        <v>206</v>
      </c>
      <c r="D65" s="16">
        <f t="shared" si="2"/>
        <v>254</v>
      </c>
      <c r="E65" s="16">
        <f t="shared" si="3"/>
        <v>328</v>
      </c>
      <c r="G65" s="38">
        <f t="shared" si="4"/>
        <v>29</v>
      </c>
      <c r="H65" s="38">
        <f t="shared" si="5"/>
        <v>77</v>
      </c>
      <c r="I65" s="38">
        <f t="shared" si="6"/>
        <v>151</v>
      </c>
      <c r="K65" s="38">
        <f>($A65*14.04-33.6)-((($A65*14.04-33.06)-($A65*8.75-16.21))/90)*(220-Rweight)</f>
        <v>128.38888888888889</v>
      </c>
      <c r="L65" s="38">
        <f t="shared" si="7"/>
        <v>157.38888888888889</v>
      </c>
      <c r="M65" s="38">
        <f t="shared" si="8"/>
        <v>205.38888888888889</v>
      </c>
      <c r="N65" s="38">
        <f t="shared" si="9"/>
        <v>279.3888888888889</v>
      </c>
      <c r="O65" s="2">
        <v>15</v>
      </c>
      <c r="P65" s="1">
        <f>A65*$I$10+$I$11</f>
        <v>115.68965517241378</v>
      </c>
      <c r="Q65" s="1">
        <v>177</v>
      </c>
    </row>
    <row r="66" spans="1:17" ht="12.75">
      <c r="A66" s="15">
        <f t="shared" si="10"/>
        <v>16</v>
      </c>
      <c r="B66" s="16">
        <f t="shared" si="0"/>
        <v>191.0441176470588</v>
      </c>
      <c r="C66" s="16">
        <f t="shared" si="1"/>
        <v>222.61764705882354</v>
      </c>
      <c r="D66" s="16">
        <f t="shared" si="2"/>
        <v>275.1764705882353</v>
      </c>
      <c r="E66" s="16">
        <f t="shared" si="3"/>
        <v>353</v>
      </c>
      <c r="G66" s="38">
        <f t="shared" si="4"/>
        <v>31.573529411764724</v>
      </c>
      <c r="H66" s="38">
        <f t="shared" si="5"/>
        <v>84.13235294117649</v>
      </c>
      <c r="I66" s="38">
        <f t="shared" si="6"/>
        <v>161.9558823529412</v>
      </c>
      <c r="K66" s="38">
        <f>($A66*14.04-33.6)-((($A66*14.04-33.06)-($A66*8.75-16.21))/90)*(220-Rweight)</f>
        <v>138.31444444444443</v>
      </c>
      <c r="L66" s="38">
        <f t="shared" si="7"/>
        <v>169.88797385620916</v>
      </c>
      <c r="M66" s="38">
        <f t="shared" si="8"/>
        <v>222.44679738562093</v>
      </c>
      <c r="N66" s="38">
        <f t="shared" si="9"/>
        <v>300.2703267973856</v>
      </c>
      <c r="O66" s="2">
        <v>16</v>
      </c>
      <c r="P66" s="1">
        <f>A66*$I$10+$I$11</f>
        <v>124.48275862068965</v>
      </c>
      <c r="Q66" s="1">
        <v>191.0441176470588</v>
      </c>
    </row>
    <row r="67" spans="1:17" ht="12.75">
      <c r="A67" s="15">
        <f t="shared" si="10"/>
        <v>17</v>
      </c>
      <c r="B67" s="16">
        <f t="shared" si="0"/>
        <v>205.08823529411762</v>
      </c>
      <c r="C67" s="16">
        <f t="shared" si="1"/>
        <v>239.23529411764707</v>
      </c>
      <c r="D67" s="16">
        <f t="shared" si="2"/>
        <v>296.3529411764706</v>
      </c>
      <c r="E67" s="16">
        <f t="shared" si="3"/>
        <v>378</v>
      </c>
      <c r="G67" s="38">
        <f t="shared" si="4"/>
        <v>34.14705882352945</v>
      </c>
      <c r="H67" s="38">
        <f t="shared" si="5"/>
        <v>91.26470588235298</v>
      </c>
      <c r="I67" s="38">
        <f t="shared" si="6"/>
        <v>172.91176470588238</v>
      </c>
      <c r="K67" s="38">
        <f>($A67*14.04-33.6)-((($A67*14.04-33.06)-($A67*8.75-16.21))/90)*(220-Rweight)</f>
        <v>148.24</v>
      </c>
      <c r="L67" s="38">
        <f t="shared" si="7"/>
        <v>182.38705882352946</v>
      </c>
      <c r="M67" s="38">
        <f t="shared" si="8"/>
        <v>239.504705882353</v>
      </c>
      <c r="N67" s="38">
        <f t="shared" si="9"/>
        <v>321.1517647058824</v>
      </c>
      <c r="O67" s="2">
        <v>17</v>
      </c>
      <c r="P67" s="1">
        <f>A67*$I$10+$I$11</f>
        <v>133.27586206896552</v>
      </c>
      <c r="Q67" s="1">
        <v>205.08823529411762</v>
      </c>
    </row>
    <row r="68" spans="1:17" ht="12.75">
      <c r="A68" s="15">
        <f t="shared" si="10"/>
        <v>18</v>
      </c>
      <c r="B68" s="16">
        <f t="shared" si="0"/>
        <v>219.13235294117646</v>
      </c>
      <c r="C68" s="16">
        <f t="shared" si="1"/>
        <v>255.8529411764706</v>
      </c>
      <c r="D68" s="16">
        <f t="shared" si="2"/>
        <v>317.5294117647059</v>
      </c>
      <c r="E68" s="16">
        <f t="shared" si="3"/>
        <v>403</v>
      </c>
      <c r="G68" s="38">
        <f t="shared" si="4"/>
        <v>36.720588235294144</v>
      </c>
      <c r="H68" s="38">
        <f t="shared" si="5"/>
        <v>98.39705882352945</v>
      </c>
      <c r="I68" s="38">
        <f t="shared" si="6"/>
        <v>183.86764705882354</v>
      </c>
      <c r="K68" s="38">
        <f>($A68*14.04-33.6)-((($A68*14.04-33.06)-($A68*8.75-16.21))/90)*(220-Rweight)</f>
        <v>158.16555555555556</v>
      </c>
      <c r="L68" s="38">
        <f t="shared" si="7"/>
        <v>194.8861437908497</v>
      </c>
      <c r="M68" s="38">
        <f t="shared" si="8"/>
        <v>256.562614379085</v>
      </c>
      <c r="N68" s="38">
        <f t="shared" si="9"/>
        <v>342.0332026143791</v>
      </c>
      <c r="O68" s="2">
        <v>18</v>
      </c>
      <c r="P68" s="1">
        <f>A68*$I$10+$I$11</f>
        <v>142.06896551724137</v>
      </c>
      <c r="Q68" s="1">
        <v>219.13235294117646</v>
      </c>
    </row>
    <row r="69" spans="1:17" ht="12.75">
      <c r="A69" s="15">
        <f t="shared" si="10"/>
        <v>19</v>
      </c>
      <c r="B69" s="16">
        <f t="shared" si="0"/>
        <v>233.1764705882353</v>
      </c>
      <c r="C69" s="16">
        <f t="shared" si="1"/>
        <v>272.47058823529414</v>
      </c>
      <c r="D69" s="16">
        <f t="shared" si="2"/>
        <v>338.70588235294116</v>
      </c>
      <c r="E69" s="16">
        <f t="shared" si="3"/>
        <v>428</v>
      </c>
      <c r="G69" s="38">
        <f t="shared" si="4"/>
        <v>39.29411764705884</v>
      </c>
      <c r="H69" s="38">
        <f t="shared" si="5"/>
        <v>105.52941176470586</v>
      </c>
      <c r="I69" s="38">
        <f t="shared" si="6"/>
        <v>194.8235294117647</v>
      </c>
      <c r="K69" s="38">
        <f>($A69*14.04-33.6)-((($A69*14.04-33.06)-($A69*8.75-16.21))/90)*(220-Rweight)</f>
        <v>168.0911111111111</v>
      </c>
      <c r="L69" s="38">
        <f t="shared" si="7"/>
        <v>207.38522875816994</v>
      </c>
      <c r="M69" s="38">
        <f t="shared" si="8"/>
        <v>273.62052287581696</v>
      </c>
      <c r="N69" s="38">
        <f t="shared" si="9"/>
        <v>362.9146405228758</v>
      </c>
      <c r="O69" s="2">
        <v>19</v>
      </c>
      <c r="P69" s="1">
        <f>A69*$I$10+$I$11</f>
        <v>150.86206896551724</v>
      </c>
      <c r="Q69" s="1">
        <v>233.1764705882353</v>
      </c>
    </row>
    <row r="70" spans="1:17" ht="12.75">
      <c r="A70" s="15">
        <f t="shared" si="10"/>
        <v>20</v>
      </c>
      <c r="B70" s="16">
        <f t="shared" si="0"/>
        <v>247.2205882352941</v>
      </c>
      <c r="C70" s="16">
        <f t="shared" si="1"/>
        <v>289.0882352941177</v>
      </c>
      <c r="D70" s="16">
        <f t="shared" si="2"/>
        <v>359.88235294117646</v>
      </c>
      <c r="E70" s="16">
        <f t="shared" si="3"/>
        <v>453</v>
      </c>
      <c r="G70" s="38">
        <f t="shared" si="4"/>
        <v>41.86764705882359</v>
      </c>
      <c r="H70" s="38">
        <f t="shared" si="5"/>
        <v>112.66176470588238</v>
      </c>
      <c r="I70" s="38">
        <f t="shared" si="6"/>
        <v>205.7794117647059</v>
      </c>
      <c r="K70" s="38">
        <f>($A70*14.04-33.6)-((($A70*14.04-33.06)-($A70*8.75-16.21))/90)*(220-Rweight)</f>
        <v>178.01666666666665</v>
      </c>
      <c r="L70" s="38">
        <f t="shared" si="7"/>
        <v>219.88431372549024</v>
      </c>
      <c r="M70" s="38">
        <f t="shared" si="8"/>
        <v>290.678431372549</v>
      </c>
      <c r="N70" s="38">
        <f t="shared" si="9"/>
        <v>383.79607843137256</v>
      </c>
      <c r="O70" s="2">
        <v>20</v>
      </c>
      <c r="P70" s="1">
        <f>A70*$I$10+$I$11</f>
        <v>159.65517241379308</v>
      </c>
      <c r="Q70" s="1">
        <v>247.2205882352941</v>
      </c>
    </row>
    <row r="71" spans="1:17" ht="12.75">
      <c r="A71" s="15">
        <f t="shared" si="10"/>
        <v>21</v>
      </c>
      <c r="B71" s="16">
        <f t="shared" si="0"/>
        <v>261.2647058823529</v>
      </c>
      <c r="C71" s="16">
        <f t="shared" si="1"/>
        <v>305.70588235294116</v>
      </c>
      <c r="D71" s="16">
        <f t="shared" si="2"/>
        <v>381.05882352941177</v>
      </c>
      <c r="E71" s="16">
        <f t="shared" si="3"/>
        <v>478</v>
      </c>
      <c r="G71" s="38">
        <f t="shared" si="4"/>
        <v>44.44117647058823</v>
      </c>
      <c r="H71" s="38">
        <f t="shared" si="5"/>
        <v>119.79411764705884</v>
      </c>
      <c r="I71" s="38">
        <f t="shared" si="6"/>
        <v>216.73529411764707</v>
      </c>
      <c r="K71" s="38">
        <f>($A71*14.04-33.6)-((($A71*14.04-33.06)-($A71*8.75-16.21))/90)*(220-Rweight)</f>
        <v>187.9422222222222</v>
      </c>
      <c r="L71" s="38">
        <f t="shared" si="7"/>
        <v>232.38339869281043</v>
      </c>
      <c r="M71" s="38">
        <f t="shared" si="8"/>
        <v>307.73633986928104</v>
      </c>
      <c r="N71" s="38">
        <f t="shared" si="9"/>
        <v>404.67751633986927</v>
      </c>
      <c r="O71" s="2">
        <v>21</v>
      </c>
      <c r="P71" s="1">
        <f>A71*$I$10+$I$11</f>
        <v>168.44827586206895</v>
      </c>
      <c r="Q71" s="1">
        <v>261.2647058823529</v>
      </c>
    </row>
    <row r="72" spans="1:17" ht="12.75">
      <c r="A72" s="15">
        <f t="shared" si="10"/>
        <v>22</v>
      </c>
      <c r="B72" s="16">
        <f t="shared" si="0"/>
        <v>275.30882352941177</v>
      </c>
      <c r="C72" s="16">
        <f t="shared" si="1"/>
        <v>322.3235294117647</v>
      </c>
      <c r="D72" s="16">
        <f t="shared" si="2"/>
        <v>402.2352941176471</v>
      </c>
      <c r="E72" s="16">
        <f t="shared" si="3"/>
        <v>503</v>
      </c>
      <c r="G72" s="38">
        <f t="shared" si="4"/>
        <v>47.01470588235293</v>
      </c>
      <c r="H72" s="38">
        <f t="shared" si="5"/>
        <v>126.9264705882353</v>
      </c>
      <c r="I72" s="38">
        <f t="shared" si="6"/>
        <v>227.69117647058823</v>
      </c>
      <c r="K72" s="38">
        <f>($A72*14.04-33.6)-((($A72*14.04-33.06)-($A72*8.75-16.21))/90)*(220-Rweight)</f>
        <v>197.86777777777775</v>
      </c>
      <c r="L72" s="38">
        <f t="shared" si="7"/>
        <v>244.88248366013067</v>
      </c>
      <c r="M72" s="38">
        <f t="shared" si="8"/>
        <v>324.79424836601305</v>
      </c>
      <c r="N72" s="38">
        <f t="shared" si="9"/>
        <v>425.558954248366</v>
      </c>
      <c r="O72" s="2">
        <v>22</v>
      </c>
      <c r="P72" s="1">
        <f>A72*$I$10+$I$11</f>
        <v>177.24137931034483</v>
      </c>
      <c r="Q72" s="1">
        <v>275.30882352941177</v>
      </c>
    </row>
    <row r="73" spans="1:17" ht="12.75">
      <c r="A73" s="15">
        <f t="shared" si="10"/>
        <v>23</v>
      </c>
      <c r="B73" s="16">
        <f t="shared" si="0"/>
        <v>289.3529411764706</v>
      </c>
      <c r="C73" s="16">
        <f t="shared" si="1"/>
        <v>338.94117647058823</v>
      </c>
      <c r="D73" s="16">
        <f t="shared" si="2"/>
        <v>423.4117647058824</v>
      </c>
      <c r="E73" s="16">
        <f t="shared" si="3"/>
        <v>528</v>
      </c>
      <c r="G73" s="38">
        <f t="shared" si="4"/>
        <v>49.588235294117624</v>
      </c>
      <c r="H73" s="38">
        <f t="shared" si="5"/>
        <v>134.05882352941177</v>
      </c>
      <c r="I73" s="38">
        <f t="shared" si="6"/>
        <v>238.6470588235294</v>
      </c>
      <c r="K73" s="38">
        <f>($A73*14.04-33.6)-((($A73*14.04-33.06)-($A73*8.75-16.21))/90)*(220-Rweight)</f>
        <v>207.7933333333333</v>
      </c>
      <c r="L73" s="38">
        <f t="shared" si="7"/>
        <v>257.3815686274509</v>
      </c>
      <c r="M73" s="38">
        <f t="shared" si="8"/>
        <v>341.85215686274506</v>
      </c>
      <c r="N73" s="38">
        <f t="shared" si="9"/>
        <v>446.4403921568627</v>
      </c>
      <c r="O73" s="2">
        <v>23</v>
      </c>
      <c r="P73" s="1">
        <f>A73*$I$10+$I$11</f>
        <v>186.03448275862067</v>
      </c>
      <c r="Q73" s="1">
        <v>289.3529411764706</v>
      </c>
    </row>
    <row r="74" spans="1:17" ht="12.75">
      <c r="A74" s="15">
        <f t="shared" si="10"/>
        <v>24</v>
      </c>
      <c r="B74" s="16">
        <f t="shared" si="0"/>
        <v>303.3970588235294</v>
      </c>
      <c r="C74" s="16">
        <f t="shared" si="1"/>
        <v>355.55882352941177</v>
      </c>
      <c r="D74" s="16">
        <f t="shared" si="2"/>
        <v>444.5882352941177</v>
      </c>
      <c r="E74" s="16">
        <f t="shared" si="3"/>
        <v>553</v>
      </c>
      <c r="G74" s="38">
        <f t="shared" si="4"/>
        <v>52.161764705882376</v>
      </c>
      <c r="H74" s="38">
        <f t="shared" si="5"/>
        <v>141.1911764705883</v>
      </c>
      <c r="I74" s="38">
        <f t="shared" si="6"/>
        <v>249.6029411764706</v>
      </c>
      <c r="K74" s="38">
        <f>($A74*14.04-33.6)-((($A74*14.04-33.06)-($A74*8.75-16.21))/90)*(220-Rweight)</f>
        <v>217.71888888888884</v>
      </c>
      <c r="L74" s="38">
        <f t="shared" si="7"/>
        <v>269.8806535947712</v>
      </c>
      <c r="M74" s="38">
        <f t="shared" si="8"/>
        <v>358.91006535947713</v>
      </c>
      <c r="N74" s="38">
        <f t="shared" si="9"/>
        <v>467.32183006535945</v>
      </c>
      <c r="O74" s="2">
        <v>24</v>
      </c>
      <c r="P74" s="1">
        <f>A74*$I$10+$I$11</f>
        <v>194.82758620689654</v>
      </c>
      <c r="Q74" s="1">
        <v>303.3970588235294</v>
      </c>
    </row>
    <row r="75" spans="1:17" ht="12.75">
      <c r="A75" s="15">
        <f t="shared" si="10"/>
        <v>25</v>
      </c>
      <c r="B75" s="16">
        <f t="shared" si="0"/>
        <v>317.44117647058823</v>
      </c>
      <c r="C75" s="16">
        <f t="shared" si="1"/>
        <v>372.1764705882353</v>
      </c>
      <c r="D75" s="16">
        <f t="shared" si="2"/>
        <v>465.7647058823529</v>
      </c>
      <c r="E75" s="16">
        <f t="shared" si="3"/>
        <v>578</v>
      </c>
      <c r="G75" s="38">
        <f t="shared" si="4"/>
        <v>54.73529411764707</v>
      </c>
      <c r="H75" s="38">
        <f t="shared" si="5"/>
        <v>148.3235294117647</v>
      </c>
      <c r="I75" s="38">
        <f t="shared" si="6"/>
        <v>260.55882352941177</v>
      </c>
      <c r="K75" s="38">
        <f>($A75*14.04-33.6)-((($A75*14.04-33.06)-($A75*8.75-16.21))/90)*(220-Rweight)</f>
        <v>227.64444444444442</v>
      </c>
      <c r="L75" s="38">
        <f t="shared" si="7"/>
        <v>282.37973856209146</v>
      </c>
      <c r="M75" s="38">
        <f t="shared" si="8"/>
        <v>375.96797385620914</v>
      </c>
      <c r="N75" s="38">
        <f t="shared" si="9"/>
        <v>488.2032679738562</v>
      </c>
      <c r="O75" s="2">
        <v>25</v>
      </c>
      <c r="P75" s="1">
        <f>A75*$I$10+$I$11</f>
        <v>203.6206896551724</v>
      </c>
      <c r="Q75" s="1">
        <v>317.44117647058823</v>
      </c>
    </row>
    <row r="76" spans="1:17" ht="12.75">
      <c r="A76" s="15">
        <f t="shared" si="10"/>
        <v>26</v>
      </c>
      <c r="B76" s="16">
        <f t="shared" si="0"/>
        <v>331.4852941176471</v>
      </c>
      <c r="C76" s="16">
        <f t="shared" si="1"/>
        <v>388.79411764705884</v>
      </c>
      <c r="D76" s="16">
        <f t="shared" si="2"/>
        <v>486.9411764705883</v>
      </c>
      <c r="E76" s="16">
        <f t="shared" si="3"/>
        <v>603</v>
      </c>
      <c r="G76" s="38">
        <f t="shared" si="4"/>
        <v>57.30882352941177</v>
      </c>
      <c r="H76" s="38">
        <f t="shared" si="5"/>
        <v>155.45588235294122</v>
      </c>
      <c r="I76" s="38">
        <f t="shared" si="6"/>
        <v>271.5147058823529</v>
      </c>
      <c r="K76" s="38">
        <f>($A76*14.04-33.6)-((($A76*14.04-33.06)-($A76*8.75-16.21))/90)*(220-Rweight)</f>
        <v>237.56999999999996</v>
      </c>
      <c r="L76" s="38">
        <f t="shared" si="7"/>
        <v>294.87882352941176</v>
      </c>
      <c r="M76" s="38">
        <f t="shared" si="8"/>
        <v>393.02588235294115</v>
      </c>
      <c r="N76" s="38">
        <f t="shared" si="9"/>
        <v>509.08470588235286</v>
      </c>
      <c r="O76" s="2">
        <v>26</v>
      </c>
      <c r="P76" s="1">
        <f>A76*$I$10+$I$11</f>
        <v>212.41379310344826</v>
      </c>
      <c r="Q76" s="1">
        <v>331.4852941176471</v>
      </c>
    </row>
    <row r="77" spans="1:17" ht="12.75">
      <c r="A77" s="15">
        <f t="shared" si="10"/>
        <v>27</v>
      </c>
      <c r="B77" s="16">
        <f t="shared" si="0"/>
        <v>345.52941176470586</v>
      </c>
      <c r="C77" s="16">
        <f t="shared" si="1"/>
        <v>405.4117647058824</v>
      </c>
      <c r="D77" s="16">
        <f t="shared" si="2"/>
        <v>508.11764705882354</v>
      </c>
      <c r="E77" s="16">
        <f t="shared" si="3"/>
        <v>628</v>
      </c>
      <c r="G77" s="38">
        <f t="shared" si="4"/>
        <v>59.88235294117652</v>
      </c>
      <c r="H77" s="38">
        <f t="shared" si="5"/>
        <v>162.58823529411768</v>
      </c>
      <c r="I77" s="38">
        <f t="shared" si="6"/>
        <v>282.47058823529414</v>
      </c>
      <c r="K77" s="38">
        <f>($A77*14.04-33.6)-((($A77*14.04-33.06)-($A77*8.75-16.21))/90)*(220-Rweight)</f>
        <v>247.49555555555554</v>
      </c>
      <c r="L77" s="38">
        <f t="shared" si="7"/>
        <v>307.37790849673206</v>
      </c>
      <c r="M77" s="38">
        <f t="shared" si="8"/>
        <v>410.0837908496732</v>
      </c>
      <c r="N77" s="38">
        <f t="shared" si="9"/>
        <v>529.9661437908496</v>
      </c>
      <c r="O77" s="2">
        <v>27</v>
      </c>
      <c r="P77" s="1">
        <f>A77*$I$10+$I$11</f>
        <v>221.20689655172413</v>
      </c>
      <c r="Q77" s="1">
        <v>345.52941176470586</v>
      </c>
    </row>
    <row r="78" spans="1:17" ht="12.75">
      <c r="A78" s="15">
        <f t="shared" si="10"/>
        <v>28</v>
      </c>
      <c r="B78" s="16">
        <f t="shared" si="0"/>
        <v>359.5735294117647</v>
      </c>
      <c r="C78" s="16">
        <f t="shared" si="1"/>
        <v>422.02941176470586</v>
      </c>
      <c r="D78" s="16">
        <f t="shared" si="2"/>
        <v>529.2941176470588</v>
      </c>
      <c r="E78" s="16">
        <f t="shared" si="3"/>
        <v>653</v>
      </c>
      <c r="G78" s="38">
        <f t="shared" si="4"/>
        <v>62.45588235294116</v>
      </c>
      <c r="H78" s="38">
        <f t="shared" si="5"/>
        <v>169.7205882352941</v>
      </c>
      <c r="I78" s="38">
        <f t="shared" si="6"/>
        <v>293.4264705882353</v>
      </c>
      <c r="K78" s="38">
        <f>($A78*14.04-33.6)-((($A78*14.04-33.06)-($A78*8.75-16.21))/90)*(220-Rweight)</f>
        <v>257.4211111111111</v>
      </c>
      <c r="L78" s="38">
        <f t="shared" si="7"/>
        <v>319.87699346405225</v>
      </c>
      <c r="M78" s="38">
        <f t="shared" si="8"/>
        <v>427.1416993464052</v>
      </c>
      <c r="N78" s="38">
        <f t="shared" si="9"/>
        <v>550.8475816993464</v>
      </c>
      <c r="O78" s="2">
        <v>28</v>
      </c>
      <c r="P78" s="1">
        <f>A78*$I$10+$I$11</f>
        <v>230</v>
      </c>
      <c r="Q78" s="1">
        <v>359.5735294117647</v>
      </c>
    </row>
    <row r="79" spans="1:17" ht="12.75">
      <c r="A79" s="15">
        <f t="shared" si="10"/>
        <v>29</v>
      </c>
      <c r="B79" s="16">
        <f t="shared" si="0"/>
        <v>373.61764705882354</v>
      </c>
      <c r="C79" s="16">
        <f t="shared" si="1"/>
        <v>438.6470588235294</v>
      </c>
      <c r="D79" s="16">
        <f t="shared" si="2"/>
        <v>550.4705882352941</v>
      </c>
      <c r="E79" s="16">
        <f t="shared" si="3"/>
        <v>678</v>
      </c>
      <c r="G79" s="38">
        <f t="shared" si="4"/>
        <v>65.02941176470586</v>
      </c>
      <c r="H79" s="38">
        <f t="shared" si="5"/>
        <v>176.8529411764706</v>
      </c>
      <c r="I79" s="38">
        <f t="shared" si="6"/>
        <v>304.38235294117646</v>
      </c>
      <c r="K79" s="38">
        <f>($A79*14.04-33.6)-((($A79*14.04-33.06)-($A79*8.75-16.21))/90)*(220-Rweight)</f>
        <v>267.34666666666664</v>
      </c>
      <c r="L79" s="38">
        <f t="shared" si="7"/>
        <v>332.3760784313725</v>
      </c>
      <c r="M79" s="38">
        <f t="shared" si="8"/>
        <v>444.19960784313724</v>
      </c>
      <c r="N79" s="38">
        <f t="shared" si="9"/>
        <v>571.7290196078432</v>
      </c>
      <c r="O79" s="2">
        <v>29</v>
      </c>
      <c r="P79" s="1">
        <f>A79*$I$10+$I$11</f>
        <v>238.79310344827584</v>
      </c>
      <c r="Q79" s="1">
        <v>373.61764705882354</v>
      </c>
    </row>
    <row r="80" spans="1:17" ht="12.75">
      <c r="A80" s="15">
        <f t="shared" si="10"/>
        <v>30</v>
      </c>
      <c r="B80" s="16">
        <f t="shared" si="0"/>
        <v>387.6617647058824</v>
      </c>
      <c r="C80" s="16">
        <f t="shared" si="1"/>
        <v>455.2647058823529</v>
      </c>
      <c r="D80" s="16">
        <f t="shared" si="2"/>
        <v>571.6470588235294</v>
      </c>
      <c r="E80" s="16">
        <f t="shared" si="3"/>
        <v>703</v>
      </c>
      <c r="G80" s="38">
        <f t="shared" si="4"/>
        <v>67.60294117647055</v>
      </c>
      <c r="H80" s="38">
        <f t="shared" si="5"/>
        <v>183.98529411764702</v>
      </c>
      <c r="I80" s="38">
        <f t="shared" si="6"/>
        <v>315.3382352941176</v>
      </c>
      <c r="K80" s="38">
        <f>($A80*14.04-33.6)-((($A80*14.04-33.06)-($A80*8.75-16.21))/90)*(220-Rweight)</f>
        <v>277.2722222222222</v>
      </c>
      <c r="L80" s="38">
        <f t="shared" si="7"/>
        <v>344.87516339869273</v>
      </c>
      <c r="M80" s="38">
        <f t="shared" si="8"/>
        <v>461.2575163398692</v>
      </c>
      <c r="N80" s="38">
        <f t="shared" si="9"/>
        <v>592.6104575163398</v>
      </c>
      <c r="O80" s="2">
        <v>30</v>
      </c>
      <c r="P80" s="1">
        <f>A80*$I$10+$I$11</f>
        <v>247.5862068965517</v>
      </c>
      <c r="Q80" s="1">
        <v>387.6617647058824</v>
      </c>
    </row>
    <row r="81" spans="1:17" ht="12.75">
      <c r="A81" s="15">
        <f t="shared" si="10"/>
        <v>31</v>
      </c>
      <c r="B81" s="16">
        <f t="shared" si="0"/>
        <v>401.70588235294116</v>
      </c>
      <c r="C81" s="16">
        <f t="shared" si="1"/>
        <v>471.88235294117646</v>
      </c>
      <c r="D81" s="16">
        <f t="shared" si="2"/>
        <v>592.8235294117648</v>
      </c>
      <c r="E81" s="16">
        <f t="shared" si="3"/>
        <v>728</v>
      </c>
      <c r="G81" s="38">
        <f t="shared" si="4"/>
        <v>70.1764705882353</v>
      </c>
      <c r="H81" s="38">
        <f t="shared" si="5"/>
        <v>191.1176470588236</v>
      </c>
      <c r="I81" s="38">
        <f t="shared" si="6"/>
        <v>326.29411764705884</v>
      </c>
      <c r="O81" s="2">
        <v>31</v>
      </c>
      <c r="P81" s="1">
        <f>A81*$I$10+$I$11</f>
        <v>256.37931034482756</v>
      </c>
      <c r="Q81" s="1">
        <v>401.70588235294116</v>
      </c>
    </row>
    <row r="82" spans="1:17" ht="12.75">
      <c r="A82" s="15">
        <f t="shared" si="10"/>
        <v>32</v>
      </c>
      <c r="B82" s="16">
        <f t="shared" si="0"/>
        <v>415.75</v>
      </c>
      <c r="C82" s="16">
        <f t="shared" si="1"/>
        <v>488.5</v>
      </c>
      <c r="D82" s="16">
        <f t="shared" si="2"/>
        <v>614</v>
      </c>
      <c r="E82" s="16">
        <f t="shared" si="3"/>
        <v>753</v>
      </c>
      <c r="G82" s="38">
        <f t="shared" si="4"/>
        <v>72.75</v>
      </c>
      <c r="H82" s="38">
        <f t="shared" si="5"/>
        <v>198.25</v>
      </c>
      <c r="I82" s="38">
        <f t="shared" si="6"/>
        <v>337.25</v>
      </c>
      <c r="O82" s="2">
        <v>32</v>
      </c>
      <c r="P82" s="1">
        <f>A82*$I$10+$I$11</f>
        <v>265.17241379310343</v>
      </c>
      <c r="Q82" s="1">
        <v>415.75</v>
      </c>
    </row>
    <row r="83" spans="1:17" ht="12.75">
      <c r="A83" s="15">
        <f t="shared" si="10"/>
        <v>33</v>
      </c>
      <c r="B83" s="16">
        <f t="shared" si="0"/>
        <v>429.79411764705884</v>
      </c>
      <c r="C83" s="16">
        <f t="shared" si="1"/>
        <v>505.11764705882354</v>
      </c>
      <c r="D83" s="16">
        <f t="shared" si="2"/>
        <v>635.1764705882352</v>
      </c>
      <c r="E83" s="16">
        <f t="shared" si="3"/>
        <v>778</v>
      </c>
      <c r="G83" s="38">
        <f t="shared" si="4"/>
        <v>75.3235294117647</v>
      </c>
      <c r="H83" s="38">
        <f t="shared" si="5"/>
        <v>205.3823529411764</v>
      </c>
      <c r="I83" s="38">
        <f t="shared" si="6"/>
        <v>348.20588235294116</v>
      </c>
      <c r="O83" s="2">
        <v>33</v>
      </c>
      <c r="P83" s="1">
        <f>A83*$I$10+$I$11</f>
        <v>273.9655172413793</v>
      </c>
      <c r="Q83" s="1">
        <v>429.79411764705884</v>
      </c>
    </row>
    <row r="84" spans="1:17" ht="12.75">
      <c r="A84" s="15">
        <f t="shared" si="10"/>
        <v>34</v>
      </c>
      <c r="B84" s="16">
        <f t="shared" si="0"/>
        <v>443.8382352941176</v>
      </c>
      <c r="C84" s="16">
        <f t="shared" si="1"/>
        <v>521.7352941176471</v>
      </c>
      <c r="D84" s="16">
        <f t="shared" si="2"/>
        <v>656.3529411764706</v>
      </c>
      <c r="E84" s="16">
        <f t="shared" si="3"/>
        <v>803</v>
      </c>
      <c r="G84" s="38">
        <f t="shared" si="4"/>
        <v>77.89705882352945</v>
      </c>
      <c r="H84" s="38">
        <f t="shared" si="5"/>
        <v>212.51470588235298</v>
      </c>
      <c r="I84" s="38">
        <f t="shared" si="6"/>
        <v>359.1617647058824</v>
      </c>
      <c r="O84" s="2">
        <v>34</v>
      </c>
      <c r="P84" s="1">
        <f>A84*$I$10+$I$11</f>
        <v>282.7586206896552</v>
      </c>
      <c r="Q84" s="1">
        <v>443.8382352941176</v>
      </c>
    </row>
    <row r="85" spans="1:17" ht="12.75">
      <c r="A85" s="15">
        <f t="shared" si="10"/>
        <v>35</v>
      </c>
      <c r="B85" s="16">
        <f t="shared" si="0"/>
        <v>457.88235294117646</v>
      </c>
      <c r="C85" s="16">
        <f t="shared" si="1"/>
        <v>538.3529411764706</v>
      </c>
      <c r="D85" s="16">
        <f t="shared" si="2"/>
        <v>677.5294117647059</v>
      </c>
      <c r="E85" s="16">
        <f t="shared" si="3"/>
        <v>828</v>
      </c>
      <c r="G85" s="38">
        <f t="shared" si="4"/>
        <v>80.47058823529414</v>
      </c>
      <c r="H85" s="38">
        <f t="shared" si="5"/>
        <v>219.6470588235294</v>
      </c>
      <c r="I85" s="38">
        <f t="shared" si="6"/>
        <v>370.11764705882354</v>
      </c>
      <c r="O85" s="2">
        <v>35</v>
      </c>
      <c r="P85" s="1">
        <f>A85*$I$10+$I$11</f>
        <v>291.551724137931</v>
      </c>
      <c r="Q85" s="1">
        <v>457.88235294117646</v>
      </c>
    </row>
    <row r="86" spans="1:17" ht="12.75">
      <c r="A86" s="15">
        <f t="shared" si="10"/>
        <v>36</v>
      </c>
      <c r="B86" s="16">
        <f t="shared" si="0"/>
        <v>471.9264705882353</v>
      </c>
      <c r="C86" s="16">
        <f t="shared" si="1"/>
        <v>554.9705882352941</v>
      </c>
      <c r="D86" s="16">
        <f t="shared" si="2"/>
        <v>698.7058823529412</v>
      </c>
      <c r="E86" s="16">
        <f t="shared" si="3"/>
        <v>853</v>
      </c>
      <c r="G86" s="38">
        <f t="shared" si="4"/>
        <v>83.04411764705884</v>
      </c>
      <c r="H86" s="38">
        <f t="shared" si="5"/>
        <v>226.7794117647059</v>
      </c>
      <c r="I86" s="38">
        <f t="shared" si="6"/>
        <v>381.0735294117647</v>
      </c>
      <c r="O86" s="2">
        <v>36</v>
      </c>
      <c r="P86" s="1">
        <f>A86*$I$10+$I$11</f>
        <v>300.34482758620686</v>
      </c>
      <c r="Q86" s="1">
        <v>471.9264705882353</v>
      </c>
    </row>
    <row r="87" spans="1:17" ht="12.75">
      <c r="A87" s="15">
        <f t="shared" si="10"/>
        <v>37</v>
      </c>
      <c r="B87" s="16">
        <f t="shared" si="0"/>
        <v>485.9705882352941</v>
      </c>
      <c r="C87" s="16">
        <f t="shared" si="1"/>
        <v>571.5882352941177</v>
      </c>
      <c r="D87" s="16">
        <f t="shared" si="2"/>
        <v>719.8823529411765</v>
      </c>
      <c r="E87" s="16">
        <f t="shared" si="3"/>
        <v>878</v>
      </c>
      <c r="G87" s="38">
        <f t="shared" si="4"/>
        <v>85.6176470588236</v>
      </c>
      <c r="H87" s="38">
        <f t="shared" si="5"/>
        <v>233.91176470588238</v>
      </c>
      <c r="I87" s="38">
        <f t="shared" si="6"/>
        <v>392.0294117647059</v>
      </c>
      <c r="O87" s="2">
        <v>37</v>
      </c>
      <c r="P87" s="1">
        <f>A87*$I$10+$I$11</f>
        <v>309.13793103448273</v>
      </c>
      <c r="Q87" s="1">
        <v>485.9705882352941</v>
      </c>
    </row>
    <row r="88" spans="1:17" ht="12.75">
      <c r="A88" s="15">
        <f t="shared" si="10"/>
        <v>38</v>
      </c>
      <c r="B88" s="16">
        <f t="shared" si="0"/>
        <v>500.014705882353</v>
      </c>
      <c r="C88" s="16">
        <f t="shared" si="1"/>
        <v>588.2058823529412</v>
      </c>
      <c r="D88" s="16">
        <f t="shared" si="2"/>
        <v>741.0588235294117</v>
      </c>
      <c r="E88" s="16">
        <f t="shared" si="3"/>
        <v>903</v>
      </c>
      <c r="G88" s="38">
        <f t="shared" si="4"/>
        <v>88.19117647058823</v>
      </c>
      <c r="H88" s="38">
        <f t="shared" si="5"/>
        <v>241.04411764705873</v>
      </c>
      <c r="I88" s="38">
        <f t="shared" si="6"/>
        <v>402.985294117647</v>
      </c>
      <c r="O88" s="2">
        <v>38</v>
      </c>
      <c r="P88" s="1">
        <f>A88*$I$10+$I$11</f>
        <v>317.9310344827586</v>
      </c>
      <c r="Q88" s="1">
        <v>500.014705882353</v>
      </c>
    </row>
    <row r="89" spans="1:17" ht="12.75">
      <c r="A89" s="15">
        <f t="shared" si="10"/>
        <v>39</v>
      </c>
      <c r="B89" s="16">
        <f t="shared" si="0"/>
        <v>514.0588235294117</v>
      </c>
      <c r="C89" s="16">
        <f t="shared" si="1"/>
        <v>604.8235294117648</v>
      </c>
      <c r="D89" s="16">
        <f t="shared" si="2"/>
        <v>762.2352941176471</v>
      </c>
      <c r="E89" s="16">
        <f t="shared" si="3"/>
        <v>928</v>
      </c>
      <c r="G89" s="38">
        <f t="shared" si="4"/>
        <v>90.76470588235304</v>
      </c>
      <c r="H89" s="38">
        <f t="shared" si="5"/>
        <v>248.17647058823536</v>
      </c>
      <c r="I89" s="38">
        <f t="shared" si="6"/>
        <v>413.9411764705883</v>
      </c>
      <c r="O89" s="2">
        <v>39</v>
      </c>
      <c r="P89" s="1">
        <f>A89*$I$10+$I$11</f>
        <v>326.7241379310345</v>
      </c>
      <c r="Q89" s="1">
        <v>514.0588235294117</v>
      </c>
    </row>
    <row r="90" spans="1:17" ht="12.75">
      <c r="A90" s="15">
        <f t="shared" si="10"/>
        <v>40</v>
      </c>
      <c r="B90" s="16">
        <f t="shared" si="0"/>
        <v>528.1029411764705</v>
      </c>
      <c r="C90" s="16">
        <f t="shared" si="1"/>
        <v>621.4411764705883</v>
      </c>
      <c r="D90" s="16">
        <f t="shared" si="2"/>
        <v>783.4117647058823</v>
      </c>
      <c r="E90" s="16">
        <f t="shared" si="3"/>
        <v>953</v>
      </c>
      <c r="G90" s="38">
        <f t="shared" si="4"/>
        <v>93.3382352941178</v>
      </c>
      <c r="H90" s="38">
        <f t="shared" si="5"/>
        <v>255.30882352941182</v>
      </c>
      <c r="I90" s="38">
        <f t="shared" si="6"/>
        <v>424.8970588235295</v>
      </c>
      <c r="O90" s="2">
        <v>40</v>
      </c>
      <c r="P90" s="1">
        <f>A90*$I$10+$I$11</f>
        <v>335.5172413793103</v>
      </c>
      <c r="Q90" s="1">
        <v>528.1029411764705</v>
      </c>
    </row>
    <row r="91" spans="1:17" ht="12.75">
      <c r="A91" s="15">
        <f t="shared" si="10"/>
        <v>41</v>
      </c>
      <c r="B91" s="16">
        <f t="shared" si="0"/>
        <v>542.1470588235295</v>
      </c>
      <c r="C91" s="16">
        <f t="shared" si="1"/>
        <v>638.0588235294117</v>
      </c>
      <c r="D91" s="16">
        <f t="shared" si="2"/>
        <v>804.5882352941177</v>
      </c>
      <c r="E91" s="16">
        <f t="shared" si="3"/>
        <v>978</v>
      </c>
      <c r="G91" s="38">
        <f t="shared" si="4"/>
        <v>95.9117647058822</v>
      </c>
      <c r="H91" s="38">
        <f t="shared" si="5"/>
        <v>262.4411764705882</v>
      </c>
      <c r="I91" s="38">
        <f t="shared" si="6"/>
        <v>435.8529411764705</v>
      </c>
      <c r="O91" s="2">
        <v>41</v>
      </c>
      <c r="P91" s="1">
        <f>A91*$I$10+$I$11</f>
        <v>344.31034482758616</v>
      </c>
      <c r="Q91" s="1">
        <v>542.1470588235295</v>
      </c>
    </row>
    <row r="92" spans="1:17" ht="12.75">
      <c r="A92" s="15">
        <f t="shared" si="10"/>
        <v>42</v>
      </c>
      <c r="B92" s="16">
        <f t="shared" si="0"/>
        <v>556.1911764705883</v>
      </c>
      <c r="C92" s="16">
        <f t="shared" si="1"/>
        <v>654.6764705882352</v>
      </c>
      <c r="D92" s="16">
        <f t="shared" si="2"/>
        <v>825.7647058823529</v>
      </c>
      <c r="E92" s="16">
        <f t="shared" si="3"/>
        <v>1003</v>
      </c>
      <c r="G92" s="38">
        <f t="shared" si="4"/>
        <v>98.48529411764696</v>
      </c>
      <c r="H92" s="38">
        <f t="shared" si="5"/>
        <v>269.57352941176464</v>
      </c>
      <c r="I92" s="38">
        <f t="shared" si="6"/>
        <v>446.8088235294117</v>
      </c>
      <c r="O92" s="2">
        <v>42</v>
      </c>
      <c r="P92" s="1">
        <f>A92*$I$10+$I$11</f>
        <v>353.10344827586204</v>
      </c>
      <c r="Q92" s="1">
        <v>556.1911764705883</v>
      </c>
    </row>
    <row r="93" spans="1:17" ht="12.75">
      <c r="A93" s="15">
        <f t="shared" si="10"/>
        <v>43</v>
      </c>
      <c r="B93" s="16">
        <f t="shared" si="0"/>
        <v>570.2352941176471</v>
      </c>
      <c r="C93" s="16">
        <f t="shared" si="1"/>
        <v>671.2941176470588</v>
      </c>
      <c r="D93" s="16">
        <f t="shared" si="2"/>
        <v>846.9411764705882</v>
      </c>
      <c r="E93" s="16">
        <f t="shared" si="3"/>
        <v>1028</v>
      </c>
      <c r="G93" s="38">
        <f t="shared" si="4"/>
        <v>101.05882352941171</v>
      </c>
      <c r="H93" s="38">
        <f t="shared" si="5"/>
        <v>276.7058823529411</v>
      </c>
      <c r="I93" s="38">
        <f t="shared" si="6"/>
        <v>457.7647058823529</v>
      </c>
      <c r="O93" s="2">
        <v>43</v>
      </c>
      <c r="P93" s="1">
        <f>A93*$I$10+$I$11</f>
        <v>361.8965517241379</v>
      </c>
      <c r="Q93" s="1">
        <v>570.2352941176471</v>
      </c>
    </row>
    <row r="94" spans="1:17" ht="12.75">
      <c r="A94" s="15">
        <f t="shared" si="10"/>
        <v>44</v>
      </c>
      <c r="B94" s="16">
        <f t="shared" si="0"/>
        <v>584.2794117647059</v>
      </c>
      <c r="C94" s="16">
        <f t="shared" si="1"/>
        <v>687.9117647058823</v>
      </c>
      <c r="D94" s="16">
        <f t="shared" si="2"/>
        <v>868.1176470588235</v>
      </c>
      <c r="E94" s="16">
        <f t="shared" si="3"/>
        <v>1053</v>
      </c>
      <c r="G94" s="38">
        <f t="shared" si="4"/>
        <v>103.63235294117646</v>
      </c>
      <c r="H94" s="38">
        <f t="shared" si="5"/>
        <v>283.8382352941177</v>
      </c>
      <c r="I94" s="38">
        <f t="shared" si="6"/>
        <v>468.72058823529414</v>
      </c>
      <c r="O94" s="2">
        <v>44</v>
      </c>
      <c r="P94" s="1">
        <f>A94*$I$10+$I$11</f>
        <v>370.6896551724138</v>
      </c>
      <c r="Q94" s="1">
        <v>584.2794117647059</v>
      </c>
    </row>
    <row r="95" spans="1:17" ht="12.75">
      <c r="A95" s="15">
        <f t="shared" si="10"/>
        <v>45</v>
      </c>
      <c r="B95" s="16">
        <f t="shared" si="0"/>
        <v>598.3235294117646</v>
      </c>
      <c r="C95" s="16">
        <f t="shared" si="1"/>
        <v>704.5294117647059</v>
      </c>
      <c r="D95" s="16">
        <f t="shared" si="2"/>
        <v>889.2941176470588</v>
      </c>
      <c r="E95" s="16">
        <f t="shared" si="3"/>
        <v>1078</v>
      </c>
      <c r="G95" s="38">
        <f t="shared" si="4"/>
        <v>106.20588235294122</v>
      </c>
      <c r="H95" s="38">
        <f t="shared" si="5"/>
        <v>290.97058823529414</v>
      </c>
      <c r="I95" s="38">
        <f t="shared" si="6"/>
        <v>479.67647058823536</v>
      </c>
      <c r="O95" s="2">
        <v>45</v>
      </c>
      <c r="P95" s="1">
        <f>A95*$I$10+$I$11</f>
        <v>379.48275862068965</v>
      </c>
      <c r="Q95" s="1">
        <v>598.3235294117646</v>
      </c>
    </row>
    <row r="97" spans="7:10" ht="12.75">
      <c r="G97" s="38">
        <f>SLOPE(G55:G95,speedlist)</f>
        <v>2.5735294117647043</v>
      </c>
      <c r="H97" s="38">
        <f>SLOPE(H55:H95,speedlist)</f>
        <v>7.132352941176469</v>
      </c>
      <c r="I97" s="38">
        <f>SLOPE(I55:I95,speedlist)</f>
        <v>10.955882352941183</v>
      </c>
      <c r="J97" s="2" t="s">
        <v>1</v>
      </c>
    </row>
    <row r="98" spans="7:10" ht="12.75">
      <c r="G98" s="1">
        <f>INTERCEPT(G55:G95,speedlist)</f>
        <v>-9.602941176470544</v>
      </c>
      <c r="H98" s="1">
        <f>INTERCEPT(H55:H95,speedlist)</f>
        <v>-29.985294117646987</v>
      </c>
      <c r="I98" s="1">
        <f>INTERCEPT(I55:I95,speedlist)</f>
        <v>-13.338235294117794</v>
      </c>
      <c r="J98" s="2" t="s">
        <v>2</v>
      </c>
    </row>
    <row r="99" ht="12.75">
      <c r="G99" s="2"/>
    </row>
  </sheetData>
  <mergeCells count="4">
    <mergeCell ref="B4:E4"/>
    <mergeCell ref="B53:E53"/>
    <mergeCell ref="G53:I53"/>
    <mergeCell ref="K53:N53"/>
  </mergeCells>
  <printOptions/>
  <pageMargins left="0.75" right="0.75" top="1" bottom="1" header="0.5" footer="0.5"/>
  <pageSetup horizontalDpi="300" verticalDpi="300" orientation="portrait" r:id="rId2"/>
  <ignoredErrors>
    <ignoredError sqref="D12:E12 B12:C12 B13:B14 C13:C14 D13:D14 E13:E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cp:lastPrinted>2008-04-02T02:30:14Z</cp:lastPrinted>
  <dcterms:created xsi:type="dcterms:W3CDTF">2005-12-27T01:46:30Z</dcterms:created>
  <dcterms:modified xsi:type="dcterms:W3CDTF">2008-04-02T02:30:20Z</dcterms:modified>
  <cp:category/>
  <cp:version/>
  <cp:contentType/>
  <cp:contentStatus/>
</cp:coreProperties>
</file>